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WRI\Common\WRRI\WRI FY23\USGS104g\"/>
    </mc:Choice>
  </mc:AlternateContent>
  <xr:revisionPtr revIDLastSave="0" documentId="13_ncr:1_{4A299403-478C-41C6-9886-6D37D2CD0391}" xr6:coauthVersionLast="47" xr6:coauthVersionMax="47" xr10:uidLastSave="{00000000-0000-0000-0000-000000000000}"/>
  <bookViews>
    <workbookView xWindow="28680" yWindow="-120" windowWidth="29040" windowHeight="15840" activeTab="3" xr2:uid="{F9A52313-0811-4D2D-9013-B47DB57FBE1E}"/>
  </bookViews>
  <sheets>
    <sheet name="Instructions" sheetId="6" r:id="rId1"/>
    <sheet name="WVWRIBudgetFormat" sheetId="1" r:id="rId2"/>
    <sheet name="USGSBudgetFormat" sheetId="7" r:id="rId3"/>
    <sheet name="BudgetJustification" sheetId="3" r:id="rId4"/>
    <sheet name="FinalCheck"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4" l="1"/>
  <c r="F13" i="4"/>
  <c r="E13" i="4"/>
  <c r="D35" i="3"/>
  <c r="D34" i="3"/>
  <c r="D33" i="3"/>
  <c r="C33" i="3"/>
  <c r="D32" i="3"/>
  <c r="C32" i="3"/>
  <c r="D31" i="3"/>
  <c r="C31" i="3"/>
  <c r="D30" i="3"/>
  <c r="C30" i="3"/>
  <c r="D29" i="3"/>
  <c r="C29" i="3"/>
  <c r="D28" i="3"/>
  <c r="D27" i="3"/>
  <c r="C27" i="3"/>
  <c r="C28" i="3"/>
  <c r="D26" i="3"/>
  <c r="C26" i="3"/>
  <c r="D25" i="3"/>
  <c r="C25" i="3"/>
  <c r="D24" i="3"/>
  <c r="C24" i="3"/>
  <c r="D23" i="3"/>
  <c r="C23" i="3"/>
  <c r="D22" i="3"/>
  <c r="C22" i="3"/>
  <c r="D21" i="3"/>
  <c r="C21" i="3"/>
  <c r="D20" i="3"/>
  <c r="C20" i="3"/>
  <c r="D19" i="3"/>
  <c r="C19" i="3"/>
  <c r="E58" i="7"/>
  <c r="E59" i="7"/>
  <c r="E60" i="7"/>
  <c r="E57" i="7"/>
  <c r="E56" i="7"/>
  <c r="G56" i="7" s="1"/>
  <c r="F17" i="7"/>
  <c r="F16" i="7"/>
  <c r="E19" i="7"/>
  <c r="E18" i="7"/>
  <c r="F33" i="7"/>
  <c r="F32" i="7"/>
  <c r="F30" i="7"/>
  <c r="E30" i="7"/>
  <c r="F29" i="7"/>
  <c r="E29" i="7"/>
  <c r="F28" i="7"/>
  <c r="E28" i="7"/>
  <c r="F27" i="7"/>
  <c r="E27" i="7"/>
  <c r="F26" i="7"/>
  <c r="E26" i="7"/>
  <c r="F25" i="7"/>
  <c r="E25" i="7"/>
  <c r="F24" i="7"/>
  <c r="E24" i="7"/>
  <c r="F70" i="7"/>
  <c r="F69" i="7"/>
  <c r="E70" i="7"/>
  <c r="E69" i="7"/>
  <c r="C70" i="7"/>
  <c r="C69" i="7"/>
  <c r="F20" i="7"/>
  <c r="E20" i="7"/>
  <c r="F19" i="7"/>
  <c r="F18" i="7"/>
  <c r="E16" i="7"/>
  <c r="F65" i="7"/>
  <c r="F64" i="7"/>
  <c r="F63" i="7"/>
  <c r="F62" i="7"/>
  <c r="G62" i="7" s="1"/>
  <c r="F61" i="7"/>
  <c r="F57" i="7"/>
  <c r="F58" i="7"/>
  <c r="G58" i="7" s="1"/>
  <c r="F59" i="7"/>
  <c r="F60" i="7"/>
  <c r="G60" i="7" s="1"/>
  <c r="F56" i="7"/>
  <c r="F55" i="7"/>
  <c r="E65" i="7"/>
  <c r="E64" i="7"/>
  <c r="E63" i="7"/>
  <c r="G63" i="7" s="1"/>
  <c r="E62" i="7"/>
  <c r="E61" i="7"/>
  <c r="E55" i="7"/>
  <c r="D55" i="7"/>
  <c r="D56" i="7"/>
  <c r="D57" i="7"/>
  <c r="D58" i="7"/>
  <c r="D59" i="7"/>
  <c r="D60" i="7"/>
  <c r="D61" i="7"/>
  <c r="D62" i="7"/>
  <c r="D63" i="7"/>
  <c r="D64" i="7"/>
  <c r="D65" i="7"/>
  <c r="C55" i="7"/>
  <c r="C56" i="7"/>
  <c r="C57" i="7"/>
  <c r="C58" i="7"/>
  <c r="C59" i="7"/>
  <c r="C60" i="7"/>
  <c r="C61" i="7"/>
  <c r="C62" i="7"/>
  <c r="C63" i="7"/>
  <c r="C64" i="7"/>
  <c r="C65" i="7"/>
  <c r="G57" i="7"/>
  <c r="G59" i="7"/>
  <c r="F10" i="7"/>
  <c r="E10" i="7"/>
  <c r="G47" i="7"/>
  <c r="F47" i="7"/>
  <c r="E47" i="7"/>
  <c r="D47" i="7"/>
  <c r="C47" i="7"/>
  <c r="F43" i="7"/>
  <c r="F44" i="7"/>
  <c r="F45" i="7"/>
  <c r="F46" i="7"/>
  <c r="F51" i="7"/>
  <c r="F50" i="7"/>
  <c r="F49" i="7"/>
  <c r="F48" i="7"/>
  <c r="F42" i="7"/>
  <c r="F41" i="7"/>
  <c r="F8" i="7" s="1"/>
  <c r="E51" i="7"/>
  <c r="E50" i="7"/>
  <c r="E49" i="7"/>
  <c r="E48" i="7"/>
  <c r="E11" i="7" s="1"/>
  <c r="E43" i="7"/>
  <c r="E44" i="7"/>
  <c r="E45" i="7"/>
  <c r="E46" i="7"/>
  <c r="E42" i="7"/>
  <c r="E41" i="7"/>
  <c r="E8" i="7" s="1"/>
  <c r="D51" i="7"/>
  <c r="D50" i="7"/>
  <c r="D49" i="7"/>
  <c r="D48" i="7"/>
  <c r="D46" i="7"/>
  <c r="D45" i="7"/>
  <c r="D44" i="7"/>
  <c r="D43" i="7"/>
  <c r="D42" i="7"/>
  <c r="D41" i="7"/>
  <c r="C51" i="7"/>
  <c r="C50" i="7"/>
  <c r="C49" i="7"/>
  <c r="C48" i="7"/>
  <c r="C44" i="7"/>
  <c r="C45" i="7"/>
  <c r="C46" i="7"/>
  <c r="C43" i="7"/>
  <c r="C42" i="7"/>
  <c r="C41" i="7"/>
  <c r="J57" i="7" l="1"/>
  <c r="E17" i="7"/>
  <c r="F15" i="7"/>
  <c r="G65" i="7"/>
  <c r="G64" i="7"/>
  <c r="G55" i="7"/>
  <c r="E12" i="7"/>
  <c r="F9" i="7"/>
  <c r="E9" i="7"/>
  <c r="G78" i="7" l="1"/>
  <c r="G77" i="7"/>
  <c r="G76" i="7"/>
  <c r="G75" i="7"/>
  <c r="G74" i="7"/>
  <c r="G73" i="7"/>
  <c r="G72" i="7"/>
  <c r="G71" i="7"/>
  <c r="G70" i="7"/>
  <c r="G69" i="7"/>
  <c r="G51" i="7"/>
  <c r="G50" i="7"/>
  <c r="G49" i="7"/>
  <c r="G48" i="7"/>
  <c r="G46" i="7"/>
  <c r="G45" i="7"/>
  <c r="G44" i="7"/>
  <c r="G43" i="7"/>
  <c r="G42" i="7"/>
  <c r="G41" i="7"/>
  <c r="G33" i="7"/>
  <c r="G32" i="7"/>
  <c r="G30" i="7"/>
  <c r="G29" i="7"/>
  <c r="G28" i="7"/>
  <c r="G27" i="7"/>
  <c r="G26" i="7"/>
  <c r="E15" i="7"/>
  <c r="G15" i="7" s="1"/>
  <c r="F10" i="1"/>
  <c r="J43" i="7" l="1"/>
  <c r="G24" i="7"/>
  <c r="G14" i="7"/>
  <c r="G17" i="7"/>
  <c r="G9" i="7"/>
  <c r="G18" i="7"/>
  <c r="G22" i="7"/>
  <c r="G25" i="7"/>
  <c r="G12" i="7"/>
  <c r="G19" i="7"/>
  <c r="G11" i="7"/>
  <c r="G21" i="7"/>
  <c r="E23" i="7"/>
  <c r="G20" i="7"/>
  <c r="G13" i="7"/>
  <c r="F7" i="7"/>
  <c r="G10" i="7"/>
  <c r="G16" i="7"/>
  <c r="E7" i="7"/>
  <c r="G8" i="7"/>
  <c r="F23" i="7"/>
  <c r="G53" i="1"/>
  <c r="H53" i="1" s="1"/>
  <c r="F53" i="1"/>
  <c r="G51" i="1"/>
  <c r="G50" i="1" s="1"/>
  <c r="F51" i="1"/>
  <c r="F50" i="1" s="1"/>
  <c r="H38" i="1"/>
  <c r="H39" i="1"/>
  <c r="H40" i="1"/>
  <c r="N38" i="1"/>
  <c r="N39" i="1"/>
  <c r="N40" i="1"/>
  <c r="M30" i="1"/>
  <c r="N31" i="1"/>
  <c r="N29" i="1"/>
  <c r="N26" i="1"/>
  <c r="N27" i="1"/>
  <c r="N25" i="1"/>
  <c r="H27" i="1"/>
  <c r="H25" i="1"/>
  <c r="H20" i="1"/>
  <c r="N20" i="1"/>
  <c r="M19" i="1"/>
  <c r="L19" i="1"/>
  <c r="N19" i="1"/>
  <c r="N41" i="1"/>
  <c r="M41" i="1"/>
  <c r="L41" i="1"/>
  <c r="F31" i="7" l="1"/>
  <c r="F34" i="7" s="1"/>
  <c r="F36" i="7" s="1"/>
  <c r="F35" i="7"/>
  <c r="J58" i="7"/>
  <c r="G7" i="7"/>
  <c r="J44" i="7" s="1"/>
  <c r="G23" i="7"/>
  <c r="E31" i="7"/>
  <c r="H51" i="1"/>
  <c r="M48" i="1"/>
  <c r="M49" i="1"/>
  <c r="M47" i="1"/>
  <c r="L48" i="1"/>
  <c r="N48" i="1" s="1"/>
  <c r="L49" i="1"/>
  <c r="N49" i="1" s="1"/>
  <c r="L47" i="1"/>
  <c r="G47" i="1"/>
  <c r="F48" i="1"/>
  <c r="F49" i="1"/>
  <c r="M45" i="1"/>
  <c r="N45" i="1" s="1"/>
  <c r="M44" i="1"/>
  <c r="L45" i="1"/>
  <c r="H42" i="1"/>
  <c r="P42" i="1" s="1"/>
  <c r="G41" i="1"/>
  <c r="H41" i="1" s="1"/>
  <c r="N42" i="1"/>
  <c r="G19" i="1"/>
  <c r="F19" i="1"/>
  <c r="H19" i="1" s="1"/>
  <c r="F42" i="1"/>
  <c r="F41" i="1"/>
  <c r="E85" i="1"/>
  <c r="M60" i="1"/>
  <c r="F85" i="1" s="1"/>
  <c r="G26" i="1"/>
  <c r="M23" i="1"/>
  <c r="N23" i="1" s="1"/>
  <c r="L22" i="1"/>
  <c r="L60" i="1"/>
  <c r="G44" i="1"/>
  <c r="G38" i="1"/>
  <c r="G39" i="1"/>
  <c r="G40" i="1"/>
  <c r="G36" i="1"/>
  <c r="F37" i="1"/>
  <c r="F38" i="1"/>
  <c r="F39" i="1"/>
  <c r="F40" i="1"/>
  <c r="G27" i="1"/>
  <c r="G49" i="1" s="1"/>
  <c r="H49" i="1" s="1"/>
  <c r="F45" i="1"/>
  <c r="F25" i="1"/>
  <c r="F24" i="1" s="1"/>
  <c r="G28" i="1"/>
  <c r="F28" i="1"/>
  <c r="E34" i="7" l="1"/>
  <c r="G34" i="7" s="1"/>
  <c r="G31" i="7"/>
  <c r="M46" i="1"/>
  <c r="L46" i="1"/>
  <c r="N47" i="1"/>
  <c r="G45" i="1"/>
  <c r="G43" i="1" s="1"/>
  <c r="H26" i="1"/>
  <c r="G48" i="1"/>
  <c r="H48" i="1" s="1"/>
  <c r="L44" i="1"/>
  <c r="N44" i="1" s="1"/>
  <c r="N22" i="1"/>
  <c r="P41" i="1"/>
  <c r="F47" i="1"/>
  <c r="M43" i="1"/>
  <c r="G24" i="1"/>
  <c r="H24" i="1" s="1"/>
  <c r="F44" i="1"/>
  <c r="N60" i="1"/>
  <c r="G57" i="1"/>
  <c r="F57" i="1"/>
  <c r="N58" i="1"/>
  <c r="H58" i="1"/>
  <c r="H57" i="1" s="1"/>
  <c r="M57" i="1"/>
  <c r="N57" i="1" s="1"/>
  <c r="N17" i="1"/>
  <c r="N18" i="1"/>
  <c r="H18" i="1"/>
  <c r="H17" i="1"/>
  <c r="H16" i="1"/>
  <c r="M21" i="1"/>
  <c r="L21" i="1"/>
  <c r="M15" i="1"/>
  <c r="N15" i="1" s="1"/>
  <c r="L14" i="1"/>
  <c r="L12" i="1"/>
  <c r="L34" i="1" s="1"/>
  <c r="N34" i="1" s="1"/>
  <c r="G15" i="1"/>
  <c r="F14" i="1"/>
  <c r="L16" i="1"/>
  <c r="E35" i="7" l="1"/>
  <c r="G35" i="7" s="1"/>
  <c r="N46" i="1"/>
  <c r="L43" i="1"/>
  <c r="G46" i="1"/>
  <c r="H45" i="1"/>
  <c r="E30" i="3"/>
  <c r="P57" i="1"/>
  <c r="F43" i="1"/>
  <c r="H44" i="1"/>
  <c r="F46" i="1"/>
  <c r="H47" i="1"/>
  <c r="N14" i="1"/>
  <c r="L36" i="1"/>
  <c r="L13" i="1"/>
  <c r="F13" i="1"/>
  <c r="F36" i="1"/>
  <c r="G13" i="1"/>
  <c r="G37" i="1"/>
  <c r="H14" i="1"/>
  <c r="H15" i="1"/>
  <c r="M13" i="1"/>
  <c r="P58" i="1"/>
  <c r="N16" i="1"/>
  <c r="N21" i="1"/>
  <c r="E36" i="7" l="1"/>
  <c r="G36" i="7" s="1"/>
  <c r="H46" i="1"/>
  <c r="H13" i="1"/>
  <c r="P46" i="1" l="1"/>
  <c r="E25" i="3"/>
  <c r="G21" i="1" l="1"/>
  <c r="G10" i="1" s="1"/>
  <c r="H22" i="1"/>
  <c r="G69" i="1"/>
  <c r="M69" i="1"/>
  <c r="N69" i="1" s="1"/>
  <c r="F69" i="1"/>
  <c r="N66" i="1"/>
  <c r="F66" i="1"/>
  <c r="H66" i="1" s="1"/>
  <c r="G64" i="1"/>
  <c r="H64" i="1" s="1"/>
  <c r="P64" i="1" s="1"/>
  <c r="M63" i="1"/>
  <c r="N63" i="1" s="1"/>
  <c r="W62" i="1"/>
  <c r="P62" i="1"/>
  <c r="N61" i="1"/>
  <c r="G85" i="1"/>
  <c r="F60" i="1"/>
  <c r="H60" i="1" s="1"/>
  <c r="P60" i="1" s="1"/>
  <c r="N55" i="1"/>
  <c r="H55" i="1"/>
  <c r="H54" i="1" s="1"/>
  <c r="M54" i="1"/>
  <c r="N54" i="1" s="1"/>
  <c r="G54" i="1"/>
  <c r="F54" i="1"/>
  <c r="M52" i="1"/>
  <c r="L52" i="1"/>
  <c r="H52" i="1"/>
  <c r="L50" i="1"/>
  <c r="M37" i="1"/>
  <c r="N37" i="1" s="1"/>
  <c r="L37" i="1"/>
  <c r="M36" i="1"/>
  <c r="G34" i="1"/>
  <c r="G33" i="1" s="1"/>
  <c r="M33" i="1"/>
  <c r="N30" i="1"/>
  <c r="H30" i="1"/>
  <c r="N24" i="1"/>
  <c r="L11" i="1"/>
  <c r="L10" i="1" s="1"/>
  <c r="F12" i="1"/>
  <c r="M11" i="1"/>
  <c r="M10" i="1" s="1"/>
  <c r="P54" i="1" l="1"/>
  <c r="E21" i="3"/>
  <c r="E31" i="3"/>
  <c r="E28" i="3"/>
  <c r="P61" i="1"/>
  <c r="V37" i="1"/>
  <c r="G63" i="1"/>
  <c r="H63" i="1" s="1"/>
  <c r="N13" i="1"/>
  <c r="M35" i="1"/>
  <c r="F11" i="1"/>
  <c r="L33" i="1"/>
  <c r="N33" i="1" s="1"/>
  <c r="P24" i="1"/>
  <c r="P30" i="1"/>
  <c r="V65" i="1"/>
  <c r="P55" i="1"/>
  <c r="N52" i="1"/>
  <c r="H12" i="1"/>
  <c r="H28" i="1"/>
  <c r="H69" i="1"/>
  <c r="W37" i="1"/>
  <c r="N11" i="1"/>
  <c r="V63" i="1"/>
  <c r="P66" i="1"/>
  <c r="M50" i="1"/>
  <c r="N28" i="1"/>
  <c r="N12" i="1"/>
  <c r="W30" i="1"/>
  <c r="W32" i="1"/>
  <c r="W31" i="1"/>
  <c r="W33" i="1"/>
  <c r="F34" i="1"/>
  <c r="H50" i="1"/>
  <c r="W63" i="1" l="1"/>
  <c r="E29" i="3"/>
  <c r="P52" i="1"/>
  <c r="P63" i="1"/>
  <c r="E32" i="3"/>
  <c r="P69" i="1"/>
  <c r="W46" i="1"/>
  <c r="P13" i="1"/>
  <c r="M32" i="1"/>
  <c r="M73" i="1" s="1"/>
  <c r="F86" i="1" s="1"/>
  <c r="P28" i="1"/>
  <c r="N36" i="1"/>
  <c r="L35" i="1"/>
  <c r="H11" i="1"/>
  <c r="H34" i="1"/>
  <c r="F33" i="1"/>
  <c r="V31" i="1"/>
  <c r="H36" i="1"/>
  <c r="F35" i="1"/>
  <c r="W34" i="1"/>
  <c r="V66" i="1"/>
  <c r="N43" i="1"/>
  <c r="N10" i="1"/>
  <c r="G35" i="1"/>
  <c r="G32" i="1" s="1"/>
  <c r="G73" i="1" s="1"/>
  <c r="W64" i="1"/>
  <c r="N50" i="1"/>
  <c r="H37" i="1"/>
  <c r="F84" i="1" l="1"/>
  <c r="F83" i="1"/>
  <c r="W54" i="1"/>
  <c r="E22" i="3"/>
  <c r="E26" i="3"/>
  <c r="E33" i="3"/>
  <c r="P50" i="1"/>
  <c r="E27" i="3"/>
  <c r="G74" i="1"/>
  <c r="P11" i="1"/>
  <c r="F87" i="1"/>
  <c r="G75" i="1"/>
  <c r="N35" i="1"/>
  <c r="V64" i="1"/>
  <c r="L32" i="1"/>
  <c r="L73" i="1" s="1"/>
  <c r="H35" i="1"/>
  <c r="H33" i="1"/>
  <c r="E87" i="1" l="1"/>
  <c r="E86" i="1"/>
  <c r="F88" i="1"/>
  <c r="P33" i="1"/>
  <c r="P35" i="1"/>
  <c r="F75" i="1"/>
  <c r="P75" i="1" s="1"/>
  <c r="W67" i="1"/>
  <c r="W68" i="1" s="1"/>
  <c r="N32" i="1"/>
  <c r="N73" i="1" s="1"/>
  <c r="U71" i="1"/>
  <c r="S67" i="1" l="1"/>
  <c r="E19" i="3"/>
  <c r="S65" i="1"/>
  <c r="G86" i="1"/>
  <c r="G87" i="1"/>
  <c r="E23" i="3" l="1"/>
  <c r="F21" i="1"/>
  <c r="H10" i="1" l="1"/>
  <c r="P10" i="1" s="1"/>
  <c r="H21" i="1"/>
  <c r="V35" i="1"/>
  <c r="P21" i="1" l="1"/>
  <c r="F32" i="1"/>
  <c r="H43" i="1"/>
  <c r="V36" i="1"/>
  <c r="V54" i="1"/>
  <c r="X54" i="1" s="1"/>
  <c r="P43" i="1" l="1"/>
  <c r="H32" i="1"/>
  <c r="P32" i="1" s="1"/>
  <c r="F73" i="1"/>
  <c r="E84" i="1" l="1"/>
  <c r="G84" i="1" s="1"/>
  <c r="E83" i="1"/>
  <c r="E20" i="3"/>
  <c r="E24" i="3"/>
  <c r="F74" i="1"/>
  <c r="H73" i="1"/>
  <c r="S68" i="1" s="1"/>
  <c r="E88" i="1" l="1"/>
  <c r="G88" i="1" s="1"/>
  <c r="G83" i="1"/>
  <c r="P73" i="1"/>
  <c r="E12" i="4"/>
  <c r="P74" i="1"/>
  <c r="C36" i="3"/>
  <c r="E14" i="4" s="1"/>
  <c r="V67" i="1"/>
  <c r="V68" i="1" s="1"/>
  <c r="X68" i="1" s="1"/>
  <c r="X71" i="1" s="1"/>
  <c r="S66" i="1" l="1"/>
  <c r="P76" i="1"/>
  <c r="G12" i="4" s="1"/>
  <c r="S69" i="1" l="1"/>
  <c r="F12" i="4" s="1"/>
  <c r="D36" i="3"/>
  <c r="F14" i="4" s="1"/>
  <c r="E35" i="3"/>
  <c r="E36" i="3" s="1"/>
  <c r="G14" i="4" s="1"/>
  <c r="S7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Melissa O'Neal </author>
  </authors>
  <commentList>
    <comment ref="C24" authorId="0" shapeId="0" xr:uid="{9C18C9BC-9A47-4765-B8D1-13C873C2483E}">
      <text>
        <r>
          <rPr>
            <b/>
            <sz val="9"/>
            <color indexed="81"/>
            <rFont val="Tahoma"/>
            <charset val="1"/>
          </rPr>
          <t>Melissa O'Neal :</t>
        </r>
        <r>
          <rPr>
            <sz val="9"/>
            <color indexed="81"/>
            <rFont val="Tahoma"/>
            <charset val="1"/>
          </rPr>
          <t xml:space="preserve">
$15.00/hr minimum. Ex. $15/hr x 80hs/mo = $1200/mo. </t>
        </r>
      </text>
    </comment>
    <comment ref="C28" authorId="0" shapeId="0" xr:uid="{C3E275BC-7A76-47FB-AF60-BFD228A9B5E2}">
      <text>
        <r>
          <rPr>
            <b/>
            <sz val="9"/>
            <color indexed="81"/>
            <rFont val="Tahoma"/>
            <charset val="1"/>
          </rPr>
          <t>Melissa O'Neal :</t>
        </r>
        <r>
          <rPr>
            <sz val="9"/>
            <color indexed="81"/>
            <rFont val="Tahoma"/>
            <charset val="1"/>
          </rPr>
          <t xml:space="preserve">
Only applicable to budgets that include Paul Ziemkiewicz or Melissa O'Neal - otherwise, leave blank. </t>
        </r>
      </text>
    </comment>
    <comment ref="C30" authorId="0" shapeId="0" xr:uid="{77E18C63-3B95-4930-ADA5-FC8B005D7AA0}">
      <text>
        <r>
          <rPr>
            <b/>
            <sz val="9"/>
            <color indexed="81"/>
            <rFont val="Tahoma"/>
            <family val="2"/>
          </rPr>
          <t>Melissa O'Neal :</t>
        </r>
        <r>
          <rPr>
            <sz val="9"/>
            <color indexed="81"/>
            <rFont val="Tahoma"/>
            <family val="2"/>
          </rPr>
          <t xml:space="preserve">
Only applicable to budgets that include WVWRI's Terry Polce
</t>
        </r>
      </text>
    </comment>
    <comment ref="D42" authorId="0" shapeId="0" xr:uid="{BBC65B82-F1EF-4137-B594-70278FF21D3C}">
      <text>
        <r>
          <rPr>
            <b/>
            <sz val="9"/>
            <color indexed="81"/>
            <rFont val="Tahoma"/>
            <charset val="1"/>
          </rPr>
          <t>Melissa O'Neal :</t>
        </r>
        <r>
          <rPr>
            <sz val="9"/>
            <color indexed="81"/>
            <rFont val="Tahoma"/>
            <charset val="1"/>
          </rPr>
          <t xml:space="preserve">
Enter rate if benefit elgible</t>
        </r>
      </text>
    </comment>
    <comment ref="J42" authorId="0" shapeId="0" xr:uid="{71047B1B-3E51-4A28-B92D-F9ED9FDAC099}">
      <text>
        <r>
          <rPr>
            <b/>
            <sz val="9"/>
            <color indexed="81"/>
            <rFont val="Tahoma"/>
            <charset val="1"/>
          </rPr>
          <t>Melissa O'Neal :</t>
        </r>
        <r>
          <rPr>
            <sz val="9"/>
            <color indexed="81"/>
            <rFont val="Tahoma"/>
            <charset val="1"/>
          </rPr>
          <t xml:space="preserve">
Enter rate if benefit elgible</t>
        </r>
      </text>
    </comment>
    <comment ref="C46" authorId="0" shapeId="0" xr:uid="{0910DD67-4438-402D-A109-0BE24AC09222}">
      <text>
        <r>
          <rPr>
            <b/>
            <sz val="9"/>
            <color indexed="81"/>
            <rFont val="Tahoma"/>
            <charset val="1"/>
          </rPr>
          <t>Melissa O'Neal :</t>
        </r>
        <r>
          <rPr>
            <sz val="9"/>
            <color indexed="81"/>
            <rFont val="Tahoma"/>
            <charset val="1"/>
          </rPr>
          <t xml:space="preserve">
$15.00/hr minimum. Ex. $15/hr x 80hs/mo = $1200/mo.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Melissa O'Neal </author>
  </authors>
  <commentList>
    <comment ref="B19" authorId="0" shapeId="0" xr:uid="{D257FFA3-F570-4260-A543-65C0F6F5B1E9}">
      <text>
        <r>
          <rPr>
            <b/>
            <sz val="9"/>
            <color indexed="81"/>
            <rFont val="Tahoma"/>
            <charset val="1"/>
          </rPr>
          <t>Melissa O'Neal :</t>
        </r>
        <r>
          <rPr>
            <sz val="9"/>
            <color indexed="81"/>
            <rFont val="Tahoma"/>
            <charset val="1"/>
          </rPr>
          <t xml:space="preserve">
Provide personnel, title/position, estimated hours and the rate of compensation proposed for each individual.</t>
        </r>
      </text>
    </comment>
    <comment ref="B20" authorId="0" shapeId="0" xr:uid="{84A25D5B-8584-4D1B-B42C-CF09532207A8}">
      <text>
        <r>
          <rPr>
            <b/>
            <sz val="9"/>
            <color indexed="81"/>
            <rFont val="Tahoma"/>
            <charset val="1"/>
          </rPr>
          <t>Melissa O'Neal :</t>
        </r>
        <r>
          <rPr>
            <sz val="9"/>
            <color indexed="81"/>
            <rFont val="Tahoma"/>
            <charset val="1"/>
          </rPr>
          <t xml:space="preserve">
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t>
        </r>
      </text>
    </comment>
    <comment ref="B21" authorId="0" shapeId="0" xr:uid="{6E6EE1E3-6158-4EB1-91FF-7C2279E0B264}">
      <text>
        <r>
          <rPr>
            <b/>
            <sz val="9"/>
            <color indexed="81"/>
            <rFont val="Tahoma"/>
            <charset val="1"/>
          </rPr>
          <t>Melissa O'Neal :</t>
        </r>
        <r>
          <rPr>
            <sz val="9"/>
            <color indexed="81"/>
            <rFont val="Tahoma"/>
            <charset val="1"/>
          </rPr>
          <t xml:space="preserve">
Provide personnel, title/position, estimated hours and the rate of compensation proposed for each individual. (Other forms of compensation paid as or in lieu of wages to students performing necessary work are allowable provided that the other payments are reasonable compensation for the work performed and are conditioned explicitly upon the performance of necessary work. Also, note that tuition has its own category below and that health insurance, if provided, is to be included under fringe benefits.)</t>
        </r>
      </text>
    </comment>
    <comment ref="B22" authorId="0" shapeId="0" xr:uid="{E722B984-3C04-4EC3-BE2B-675806B42BC1}">
      <text>
        <r>
          <rPr>
            <b/>
            <sz val="9"/>
            <color indexed="81"/>
            <rFont val="Tahoma"/>
            <charset val="1"/>
          </rPr>
          <t>Melissa O'Neal :</t>
        </r>
        <r>
          <rPr>
            <sz val="9"/>
            <color indexed="81"/>
            <rFont val="Tahoma"/>
            <charset val="1"/>
          </rPr>
          <t xml:space="preserve">
Provide personnel, title/position, estimated hours and the rate of compensation proposed for each individual.</t>
        </r>
      </text>
    </comment>
    <comment ref="B23" authorId="0" shapeId="0" xr:uid="{C3135E4D-E171-40C1-B4E1-EAA42B4D0678}">
      <text>
        <r>
          <rPr>
            <b/>
            <sz val="9"/>
            <color indexed="81"/>
            <rFont val="Tahoma"/>
            <charset val="1"/>
          </rPr>
          <t>Melissa O'Neal :</t>
        </r>
        <r>
          <rPr>
            <sz val="9"/>
            <color indexed="81"/>
            <rFont val="Tahoma"/>
            <charset val="1"/>
          </rPr>
          <t xml:space="preserve">
Provide the overall fringe benefit rate applicable to each category of employee proposed in the projects. Note: include health insurance here, if applicable.</t>
        </r>
      </text>
    </comment>
    <comment ref="B24" authorId="0" shapeId="0" xr:uid="{2EC45576-9552-4F2E-B0B9-EEF797B5D30E}">
      <text>
        <r>
          <rPr>
            <b/>
            <sz val="9"/>
            <color indexed="81"/>
            <rFont val="Tahoma"/>
            <charset val="1"/>
          </rPr>
          <t>Melissa O'Neal :</t>
        </r>
        <r>
          <rPr>
            <sz val="9"/>
            <color indexed="81"/>
            <rFont val="Tahoma"/>
            <charset val="1"/>
          </rPr>
          <t xml:space="preserve">
Provide the overall fringe benefit rate applicable to each category of employee proposed in the projects. Note: include health insurance here, if applicable.</t>
        </r>
      </text>
    </comment>
    <comment ref="B25" authorId="0" shapeId="0" xr:uid="{F3BBF24A-1132-4381-92FD-B4E93A573148}">
      <text>
        <r>
          <rPr>
            <b/>
            <sz val="9"/>
            <color indexed="81"/>
            <rFont val="Tahoma"/>
            <charset val="1"/>
          </rPr>
          <t>Melissa O'Neal :</t>
        </r>
        <r>
          <rPr>
            <sz val="9"/>
            <color indexed="81"/>
            <rFont val="Tahoma"/>
            <charset val="1"/>
          </rPr>
          <t xml:space="preserve">
Provide the overall fringe benefit rate applicable to each category of employee proposed in the projects. Note: include health insurance here, if applicable.
</t>
        </r>
      </text>
    </comment>
    <comment ref="B26" authorId="0" shapeId="0" xr:uid="{F1AF6E72-CFAA-4365-9B4E-DBDAA0E7B4D0}">
      <text>
        <r>
          <rPr>
            <b/>
            <sz val="9"/>
            <color indexed="81"/>
            <rFont val="Tahoma"/>
            <charset val="1"/>
          </rPr>
          <t>Melissa O'Neal :</t>
        </r>
        <r>
          <rPr>
            <sz val="9"/>
            <color indexed="81"/>
            <rFont val="Tahoma"/>
            <charset val="1"/>
          </rPr>
          <t xml:space="preserve">
Provide the overall fringe benefit rate applicable to each category of employee proposed in the projects. Note: include health insurance here, if applicable.</t>
        </r>
      </text>
    </comment>
    <comment ref="B27" authorId="0" shapeId="0" xr:uid="{3F265AC4-9DB2-414E-8A29-A82CEA00436E}">
      <text>
        <r>
          <rPr>
            <b/>
            <sz val="9"/>
            <color indexed="81"/>
            <rFont val="Tahoma"/>
            <charset val="1"/>
          </rPr>
          <t>Melissa O'Neal :</t>
        </r>
        <r>
          <rPr>
            <sz val="9"/>
            <color indexed="81"/>
            <rFont val="Tahoma"/>
            <charset val="1"/>
          </rPr>
          <t xml:space="preserve">
Provide time &amp; amount. In-state or Out-of-state tuition?</t>
        </r>
      </text>
    </comment>
    <comment ref="B28" authorId="0" shapeId="0" xr:uid="{76D95280-2D44-40E8-83AE-83FC8D1EC2E9}">
      <text>
        <r>
          <rPr>
            <b/>
            <sz val="9"/>
            <color indexed="81"/>
            <rFont val="Tahoma"/>
            <charset val="1"/>
          </rPr>
          <t>Melissa O'Neal :</t>
        </r>
        <r>
          <rPr>
            <sz val="9"/>
            <color indexed="81"/>
            <rFont val="Tahoma"/>
            <charset val="1"/>
          </rPr>
          <t xml:space="preserve">
Provide time &amp; amount. In-state or Out-of-state tuition?</t>
        </r>
      </text>
    </comment>
    <comment ref="B29" authorId="0" shapeId="0" xr:uid="{C1B95B33-D9E0-447C-A1F7-9119A5447CB3}">
      <text>
        <r>
          <rPr>
            <b/>
            <sz val="9"/>
            <color indexed="81"/>
            <rFont val="Tahoma"/>
            <charset val="1"/>
          </rPr>
          <t>Melissa O'Neal :</t>
        </r>
        <r>
          <rPr>
            <sz val="9"/>
            <color indexed="81"/>
            <rFont val="Tahoma"/>
            <charset val="1"/>
          </rPr>
          <t xml:space="preserve">
Indicate separately the amounts proposed for laboratory and field supplies followed by a breakdown of the supplies in each category.</t>
        </r>
      </text>
    </comment>
    <comment ref="B30" authorId="0" shapeId="0" xr:uid="{DD070966-30C7-4810-B62F-BA365C060F6A}">
      <text>
        <r>
          <rPr>
            <b/>
            <sz val="9"/>
            <color indexed="81"/>
            <rFont val="Tahoma"/>
            <charset val="1"/>
          </rPr>
          <t>Melissa O'Neal :</t>
        </r>
        <r>
          <rPr>
            <sz val="9"/>
            <color indexed="81"/>
            <rFont val="Tahoma"/>
            <charset val="1"/>
          </rPr>
          <t xml:space="preserve">
Identify non-expendable personal property having a useful life of more than one (1) year and an acquisition cost of more than $5,000 per unit. If fabrication of equipment is proposed, list parts and materials required for each, and show costs separately from the other items. A detailed breakdown is required.</t>
        </r>
      </text>
    </comment>
    <comment ref="B31" authorId="0" shapeId="0" xr:uid="{AE812879-F2A6-42AF-AC9C-1F494DC2AFF1}">
      <text>
        <r>
          <rPr>
            <b/>
            <sz val="9"/>
            <color indexed="81"/>
            <rFont val="Tahoma"/>
            <charset val="1"/>
          </rPr>
          <t>Melissa O'Neal :</t>
        </r>
        <r>
          <rPr>
            <sz val="9"/>
            <color indexed="81"/>
            <rFont val="Tahoma"/>
            <charset val="1"/>
          </rPr>
          <t xml:space="preserve">
Identify the specific tasks for which these services, consultants, or subcontracts would be used. Provide a detailed breakdown of the services or consultants to include personnel, time, salary, supplies, travel, etc. A breakdown is required for each cost.</t>
        </r>
      </text>
    </comment>
    <comment ref="B32" authorId="0" shapeId="0" xr:uid="{CCBB0492-9D93-4664-AA29-92DF3E30E5F4}">
      <text>
        <r>
          <rPr>
            <b/>
            <sz val="9"/>
            <color indexed="81"/>
            <rFont val="Tahoma"/>
            <charset val="1"/>
          </rPr>
          <t>Melissa O'Neal :</t>
        </r>
        <r>
          <rPr>
            <sz val="9"/>
            <color indexed="81"/>
            <rFont val="Tahoma"/>
            <charset val="1"/>
          </rPr>
          <t xml:space="preserve">
Provide purpose and estimated cost for all travel. A breakdown should be provided to include location, number of personnel, number of days, per diem rate, lodging rate, mileage and mileage rate, airfare (whatever is applicable).
</t>
        </r>
      </text>
    </comment>
    <comment ref="B33" authorId="0" shapeId="0" xr:uid="{2B1FD9CF-F9CD-47F7-8162-E950B0827A2C}">
      <text>
        <r>
          <rPr>
            <b/>
            <sz val="9"/>
            <color indexed="81"/>
            <rFont val="Tahoma"/>
            <charset val="1"/>
          </rPr>
          <t>Melissa O'Neal :</t>
        </r>
        <r>
          <rPr>
            <sz val="9"/>
            <color indexed="81"/>
            <rFont val="Tahoma"/>
            <charset val="1"/>
          </rPr>
          <t xml:space="preserve">
Itemize costs not included elsewhere, including publication costs. Costs for services and consultants should be included and justified under “Services or Consultants” (above). Please provide a detailed breakdown for costs listed under this category.</t>
        </r>
      </text>
    </comment>
    <comment ref="B34" authorId="0" shapeId="0" xr:uid="{A959B5D8-5DE4-4D81-AD1B-66EE18C33119}">
      <text>
        <r>
          <rPr>
            <b/>
            <sz val="9"/>
            <color indexed="81"/>
            <rFont val="Tahoma"/>
            <family val="2"/>
          </rPr>
          <t>Melissa O'Neal :</t>
        </r>
        <r>
          <rPr>
            <sz val="9"/>
            <color indexed="81"/>
            <rFont val="Tahoma"/>
            <family val="2"/>
          </rPr>
          <t xml:space="preserve">
Provide negotiated indirect (“Facilities and Administration”) cost rate. If indirect costs are provided please include a copy of your current Indirect Cost Rate Agreement so the rate can be verified.</t>
        </r>
      </text>
    </comment>
    <comment ref="B35" authorId="0" shapeId="0" xr:uid="{0BC78292-459C-4FF3-8867-780DF9CFE93A}">
      <text>
        <r>
          <rPr>
            <b/>
            <sz val="9"/>
            <color indexed="81"/>
            <rFont val="Tahoma"/>
            <charset val="1"/>
          </rPr>
          <t>Melissa O'Neal :</t>
        </r>
        <r>
          <rPr>
            <sz val="9"/>
            <color indexed="81"/>
            <rFont val="Tahoma"/>
            <charset val="1"/>
          </rPr>
          <t xml:space="preserve">
Provide negotiated indirect (“Facilities and Administration”) cost rate. If indirect costs are provided please include a copy of your current Indirect Cost Rate Agreement so the rate can be verified.</t>
        </r>
      </text>
    </comment>
  </commentList>
</comments>
</file>

<file path=xl/sharedStrings.xml><?xml version="1.0" encoding="utf-8"?>
<sst xmlns="http://schemas.openxmlformats.org/spreadsheetml/2006/main" count="340" uniqueCount="217">
  <si>
    <t>USGS Identifier: TBD</t>
  </si>
  <si>
    <t xml:space="preserve"> </t>
  </si>
  <si>
    <t>Sponsor:  U.S. Geological Survey</t>
  </si>
  <si>
    <t>CATEGORY</t>
  </si>
  <si>
    <t>RATE</t>
  </si>
  <si>
    <t>TOTAL</t>
  </si>
  <si>
    <t>SALARIES</t>
  </si>
  <si>
    <t>GRA</t>
  </si>
  <si>
    <t>BENEFITS</t>
  </si>
  <si>
    <t>Supplemental A</t>
  </si>
  <si>
    <t>Categories</t>
  </si>
  <si>
    <t>SUPPLIES</t>
  </si>
  <si>
    <t>Nonbenefit eligible salary</t>
  </si>
  <si>
    <t>TUITION</t>
  </si>
  <si>
    <t>Fringe (1.9%)</t>
  </si>
  <si>
    <t>Fringe (7%)</t>
  </si>
  <si>
    <t>TRAVEL</t>
  </si>
  <si>
    <t>General</t>
  </si>
  <si>
    <t>SubK</t>
  </si>
  <si>
    <t>Travel</t>
  </si>
  <si>
    <t>SERVICES OR CONSULTANTS</t>
  </si>
  <si>
    <t>Repairs</t>
  </si>
  <si>
    <t>Equip &lt;$5k</t>
  </si>
  <si>
    <t>OTHER DIRECT COSTS</t>
  </si>
  <si>
    <t>F&amp;A (52%)</t>
  </si>
  <si>
    <t>Task Total</t>
  </si>
  <si>
    <t>Cost Share</t>
  </si>
  <si>
    <t>TOTAL DIRECT COSTS</t>
  </si>
  <si>
    <t>Tuition</t>
  </si>
  <si>
    <t>Variance</t>
  </si>
  <si>
    <t>Indirect</t>
  </si>
  <si>
    <t>Indirect Costs Federal</t>
  </si>
  <si>
    <t>Indirect Costs Non Federal</t>
  </si>
  <si>
    <t>Cost share depts</t>
  </si>
  <si>
    <t>Federal CS from F&amp;A</t>
  </si>
  <si>
    <t>Please note that the hourly rates and hours are provided for informational purposes only. As an educational institution, WVU and the WVU Research Corporation do not account for faculty time by hour nor do we pay by an hourly rate. WVU and WVURC operate on a percentage of effort basis. Invoices do not reflect information related to hours or hourly rates. WVU/WVURC can provide hours and a rate for information purposes only but are not verifiable by time cards and cannot be confirmed by audit.</t>
  </si>
  <si>
    <t>NonFed CS from F&amp;A</t>
  </si>
  <si>
    <t>Required CS</t>
  </si>
  <si>
    <t>CS in budget</t>
  </si>
  <si>
    <t xml:space="preserve">Principal Investigator:  </t>
  </si>
  <si>
    <t>Qty</t>
  </si>
  <si>
    <t>Total Federal</t>
  </si>
  <si>
    <t>Principal Investigator</t>
  </si>
  <si>
    <t>Regular Investigators</t>
  </si>
  <si>
    <t>Director</t>
  </si>
  <si>
    <t>Bowen</t>
  </si>
  <si>
    <t>Pell</t>
  </si>
  <si>
    <t>Admin Assistants</t>
  </si>
  <si>
    <t>WVURC Benefit eligible</t>
  </si>
  <si>
    <t>WVU Fringe (23%)</t>
  </si>
  <si>
    <t>WVURC Fringe (27%)</t>
  </si>
  <si>
    <t>Benefit Eligible Salary</t>
  </si>
  <si>
    <t>Fringe</t>
  </si>
  <si>
    <t>Non Benefit Eligible Salary</t>
  </si>
  <si>
    <t>Fringe Non-Benefit Elig</t>
  </si>
  <si>
    <t>Conference Registration</t>
  </si>
  <si>
    <t>Matching and Indirect</t>
  </si>
  <si>
    <t>Rate</t>
  </si>
  <si>
    <t>Cost Share Total</t>
  </si>
  <si>
    <t>Matching requirement</t>
  </si>
  <si>
    <t>Federal Indirect</t>
  </si>
  <si>
    <t>Cost Share (No Tuition)</t>
  </si>
  <si>
    <t>Non Federal Indirect</t>
  </si>
  <si>
    <t>Remaining Match</t>
  </si>
  <si>
    <t>WVU Internal Only</t>
  </si>
  <si>
    <t>Federal Request</t>
  </si>
  <si>
    <t>Non-Federal Request (Cost Share)</t>
  </si>
  <si>
    <t>Total Non-Federal</t>
  </si>
  <si>
    <t>Department 1</t>
  </si>
  <si>
    <t>Department 2</t>
  </si>
  <si>
    <t xml:space="preserve">Program Manager:  </t>
  </si>
  <si>
    <t xml:space="preserve">Title: </t>
  </si>
  <si>
    <t>Name of PI</t>
  </si>
  <si>
    <t>Name of Regular Investigator</t>
  </si>
  <si>
    <t>WVU or WVURC?</t>
  </si>
  <si>
    <t>Employer</t>
  </si>
  <si>
    <t>Non-Federal Dept 1</t>
  </si>
  <si>
    <t>Non-Federal Dept 2</t>
  </si>
  <si>
    <t>WVU Required Text Below - Please include in screenshot of budget in proposal</t>
  </si>
  <si>
    <t>Monthly</t>
  </si>
  <si>
    <t># months</t>
  </si>
  <si>
    <t>Name of GRA (or TBD) - in state/out of state</t>
  </si>
  <si>
    <t>Graduate Students</t>
  </si>
  <si>
    <t>Undergraduate Students</t>
  </si>
  <si>
    <t>Principle Investigator:</t>
  </si>
  <si>
    <t>Project Title:</t>
  </si>
  <si>
    <t>Cost Category</t>
  </si>
  <si>
    <t>Federal</t>
  </si>
  <si>
    <t>Non-Federal</t>
  </si>
  <si>
    <t>Grand Total</t>
  </si>
  <si>
    <t>Total Salaries and Wages for:</t>
  </si>
  <si>
    <t>Principle Investigator</t>
  </si>
  <si>
    <t>Post Docs</t>
  </si>
  <si>
    <t>Undergrad Students</t>
  </si>
  <si>
    <t>Total Fringe Benefits for:</t>
  </si>
  <si>
    <t>Tuition for:</t>
  </si>
  <si>
    <t>Supplies</t>
  </si>
  <si>
    <t>Equipment</t>
  </si>
  <si>
    <t>Services or Consultants</t>
  </si>
  <si>
    <t>Other Direct Costs</t>
  </si>
  <si>
    <t>Total Direct Costs:</t>
  </si>
  <si>
    <t>XXXX</t>
  </si>
  <si>
    <t>Indirect Costs Non-Federal</t>
  </si>
  <si>
    <t>Salary and Wage Breakdown</t>
  </si>
  <si>
    <t>Name</t>
  </si>
  <si>
    <t>Role</t>
  </si>
  <si>
    <t>Fringe Benefits Breakdown</t>
  </si>
  <si>
    <t>Tuition Breakdown</t>
  </si>
  <si>
    <t>Salaries and Wages for Graduate Students</t>
  </si>
  <si>
    <t>Salaries and Wages for Undergraduate Students</t>
  </si>
  <si>
    <t>Salaries and Wages for Others</t>
  </si>
  <si>
    <t>Fringe Benefits for Graduate Students</t>
  </si>
  <si>
    <t>Fringe Benefits for Undergraduate Students</t>
  </si>
  <si>
    <t>Fringe Benefits for Others</t>
  </si>
  <si>
    <t>Tuition for Graduate Students</t>
  </si>
  <si>
    <t>Tuition for Undergraduate Students</t>
  </si>
  <si>
    <t>Indirect Costs</t>
  </si>
  <si>
    <t>Federal (Request)</t>
  </si>
  <si>
    <t>Non-Federal (Cost Share)</t>
  </si>
  <si>
    <t>Helpful Notes</t>
  </si>
  <si>
    <t>Indicate in-state or out-of state</t>
  </si>
  <si>
    <t>Total</t>
  </si>
  <si>
    <t>Salary and Wages for PIs</t>
  </si>
  <si>
    <t>Fringe Benefits for PIs</t>
  </si>
  <si>
    <t xml:space="preserve">Since the required Budget Justifcation form and USGS Budget Format use slightly different terminology for categories, please refer to the table below when completing the Budget Justification Form.  Please use $0.00 format; Times New Roman 12pt font; and provide both Federal and Non-Federal costs. </t>
  </si>
  <si>
    <t xml:space="preserve">Here are some examples: </t>
  </si>
  <si>
    <t>Salaries and Wages for PIs</t>
  </si>
  <si>
    <t>Jane Doe, Associate Professor - 1 month x $5,000.00/month = $5,000.00</t>
  </si>
  <si>
    <t>Non-Federal: $0.00</t>
  </si>
  <si>
    <t>The WVU Facilities and Administrative Rate (F&amp;A) is 52% of direct federal costs.</t>
  </si>
  <si>
    <t>Undergraduate Student Tuition</t>
  </si>
  <si>
    <t>EQUIPMENT (over $5K)</t>
  </si>
  <si>
    <t>Name of UG (or TBD)</t>
  </si>
  <si>
    <t>Graduate Student Tuition - in state/out of state</t>
  </si>
  <si>
    <t xml:space="preserve">Admin Assistants </t>
  </si>
  <si>
    <t xml:space="preserve">Name of GRA (or TBD) </t>
  </si>
  <si>
    <t>Name of Regular Investigator (WVU)</t>
  </si>
  <si>
    <t>Name of Regular Investigator (WVURC)</t>
  </si>
  <si>
    <t>Post-Doc</t>
  </si>
  <si>
    <t>Indirect Costs (Federal)</t>
  </si>
  <si>
    <t>Indirect Costs (NonFederal)</t>
  </si>
  <si>
    <t>Undergraduate Student</t>
  </si>
  <si>
    <t>Graduate Student</t>
  </si>
  <si>
    <t>As per Breakdown</t>
  </si>
  <si>
    <t>WVWRI Budget Tab</t>
  </si>
  <si>
    <t>USGS Budget Format Tab</t>
  </si>
  <si>
    <t>Budget Justification Tab</t>
  </si>
  <si>
    <t>NonFederal</t>
  </si>
  <si>
    <t>*The above Federal, NonFederal, and Totals should match for all three tabs.</t>
  </si>
  <si>
    <t>Step 1</t>
  </si>
  <si>
    <t>Step 2</t>
  </si>
  <si>
    <t>Verify all appropriate columns, rows have been calculated in the USGSBudgetFormat Tab. Additional data may need to be included in the formulas.Take note of the breakdown section starting in row 37; you may need to reference additional information from the WVWRIBudgetFormat tab.</t>
  </si>
  <si>
    <t>Step 3</t>
  </si>
  <si>
    <t xml:space="preserve">Download and complete BudgetJustfication (link provided on BudgetJustification tab). Note that the headers are slightly different than the USGSBudgetFormat. Please verify and use the table in the BudgetJustificationTab as a reference to ensure all information is provided in the Budget Justification pdf. See examples provided for more information. </t>
  </si>
  <si>
    <t>Please contact Melissa.ONeal@mail.wvu.edu or call 304-293-7006 with any questions.</t>
  </si>
  <si>
    <t>https://osp.research.wvu.edu/pre-award/facilities-and-administration-fringe-benefit-rates</t>
  </si>
  <si>
    <t>“An executive order was signed on April 27, 2021, that required federal contractors and subcontractors to pay a minimum wage of no less than $15 per hour to all workers who are working on federal construction and/or services contracts and $10.50 per hour for tipped workers. We have interpreted this as us being required to meet that minimum for all budgeted personnel (including undergraduate students). It goes into effect January of 2022.”</t>
  </si>
  <si>
    <t>Contact Melissa.ONeal@mail.wvu.edu to determine monthly rates for any WVU employee</t>
  </si>
  <si>
    <t>RATES</t>
  </si>
  <si>
    <t>$15/hr Minimum rate (required for ALL proposals - as $ will be passing through WVU)</t>
  </si>
  <si>
    <t>WVU faculty/staff rates</t>
  </si>
  <si>
    <t>INSTRUCTIONS</t>
  </si>
  <si>
    <t>1:1 Match Check</t>
  </si>
  <si>
    <t>Complete WVWRIBudgetFormat Tab first. Adjusments (additional columns, rows, etc) may be needed based on your particluar project. Take note of the 1:1 match section to verify cost-share requirments.</t>
  </si>
  <si>
    <t>Federal Mileage $0.655/mile Rate effective 1/1/23</t>
  </si>
  <si>
    <t>Current State Mileage Reimbursement Rate:  Effective January 1, 2023, the mileage reimbursement rate increased to $0.655/mile</t>
  </si>
  <si>
    <t>WVU Fringe Rates FY23</t>
  </si>
  <si>
    <t>Publication Costs</t>
  </si>
  <si>
    <t>A Non-Federal:Federal match of 1:1 requires $10,000 in cost-share match for $10,000 requested from USGS . At a 50.0% university or college research indirect cost rate, the value of indirect costs on the Federal portion of $10,000 = $5,000 ($10,000 x 0.50 = $5,000) and the value of indirect costs on the non-Federal portion of $10,000 = $5,000 ($10,000 x 0.50 = $5,000) for a grand total in indirect costs of $10,000.</t>
  </si>
  <si>
    <t>Use $0.655/mile (federal mileage rate)</t>
  </si>
  <si>
    <t>John Denver, Assistant Professor - 0.5 months x $5,000.00/month = $2,500.00</t>
  </si>
  <si>
    <t>Federal: $7,500.00</t>
  </si>
  <si>
    <t>Non-Federal: $7,500.00</t>
  </si>
  <si>
    <t>Jane Doe, Associate Professor -1.5 month x $5,000.00/month = $7,500.00</t>
  </si>
  <si>
    <t>Federal: $0</t>
  </si>
  <si>
    <t>Travel for meetings with state and federal agencies, and local groups to promote WVWRI =  ($0.655/mile x 2500 miles = $1,400.00)</t>
  </si>
  <si>
    <t>Simple Language Summary:</t>
  </si>
  <si>
    <t>Project ID:</t>
  </si>
  <si>
    <t>Fiscal Year:</t>
  </si>
  <si>
    <t>PI Affiliation:</t>
  </si>
  <si>
    <t>Institute Universiity Budget</t>
  </si>
  <si>
    <t>Project Type:</t>
  </si>
  <si>
    <t>Congressional District:</t>
  </si>
  <si>
    <t>Science Priority:</t>
  </si>
  <si>
    <t>USGS Cross-Discipline Landscapes:</t>
  </si>
  <si>
    <t>USGS Cross-Discipline Science Topic:</t>
  </si>
  <si>
    <t>Geographic Study Area:</t>
  </si>
  <si>
    <t>Keyword (primary):</t>
  </si>
  <si>
    <t>Keyword (secondary):</t>
  </si>
  <si>
    <t>Keyword (tertiary):</t>
  </si>
  <si>
    <t>Keywords (additional):</t>
  </si>
  <si>
    <t># of Students Supported by WRRA Funds</t>
  </si>
  <si>
    <t>Number of Post Docs:</t>
  </si>
  <si>
    <t>Number of Graduate Students:</t>
  </si>
  <si>
    <t>Number of Undergraduate Students:</t>
  </si>
  <si>
    <t>Total # all students all funding sources:</t>
  </si>
  <si>
    <t>Amount Proposed at Institute University</t>
  </si>
  <si>
    <t>Amount Proposed at Other University</t>
  </si>
  <si>
    <t>Total Amount Proposed</t>
  </si>
  <si>
    <t>Enter a summary of the project that would be
understandable to an individual without specific expertise in the research topic.
Please limit the summary to approximately 250 words.</t>
  </si>
  <si>
    <t>Leave blank - WVWRI will complete</t>
  </si>
  <si>
    <t>FY23</t>
  </si>
  <si>
    <t>Enter the name of the principle investigator</t>
  </si>
  <si>
    <t>Enter the project’s title</t>
  </si>
  <si>
    <t>Enter the name of the University with which the PI is primarily affiliated</t>
  </si>
  <si>
    <t>Enter the congressional district where the work will be performed, using the format SS-### (e.g. AK-001).</t>
  </si>
  <si>
    <t>Enter the geographic study area.</t>
  </si>
  <si>
    <t>Select primary, secondary, and tertiary keywords from the dropdown menu. If additional keywords are needed, enter them as a comma separated list in cell B16 Keywords (Additional).</t>
  </si>
  <si>
    <t>Enter the grand total of all students supported in cell B22, including any students that are supported entirely by matching funds.</t>
  </si>
  <si>
    <t>Enter the number of post-doc, graduate,</t>
  </si>
  <si>
    <t>and undergraduate students who are supported by federal funds in cells B18 to B20.</t>
  </si>
  <si>
    <t>Do not count students who are supported only by matching funds.</t>
  </si>
  <si>
    <t>Sown in budget above</t>
  </si>
  <si>
    <t>Name of Post Doc</t>
  </si>
  <si>
    <t>Budget Justification - Download required (revised) word document</t>
  </si>
  <si>
    <t>USGS 104g FY-23</t>
  </si>
  <si>
    <t>Duration: September 1, 2023 - August 31,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</si>
</sst>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 numFmtId="167" formatCode="_(&quot;$&quot;* #,##0.000_);_(&quot;$&quot;* \(#,##0.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u/>
      <sz val="11"/>
      <color theme="10"/>
      <name val="Calibri"/>
      <family val="2"/>
      <scheme val="minor"/>
    </font>
    <font>
      <b/>
      <sz val="11"/>
      <name val="Calibri"/>
      <family val="2"/>
      <scheme val="minor"/>
    </font>
    <font>
      <sz val="9"/>
      <color indexed="81"/>
      <name val="Tahoma"/>
      <charset val="1"/>
    </font>
    <font>
      <b/>
      <sz val="9"/>
      <color indexed="81"/>
      <name val="Tahoma"/>
      <charset val="1"/>
    </font>
    <font>
      <b/>
      <i/>
      <sz val="11"/>
      <color theme="1"/>
      <name val="Calibri"/>
      <family val="2"/>
      <scheme val="minor"/>
    </font>
    <font>
      <sz val="9"/>
      <color indexed="81"/>
      <name val="Tahoma"/>
      <family val="2"/>
    </font>
    <font>
      <b/>
      <sz val="9"/>
      <color indexed="81"/>
      <name val="Tahoma"/>
      <family val="2"/>
    </font>
    <font>
      <b/>
      <sz val="11"/>
      <color theme="1" tint="0.14999847407452621"/>
      <name val="Calibri"/>
      <family val="2"/>
      <scheme val="minor"/>
    </font>
    <font>
      <i/>
      <sz val="11"/>
      <color theme="1"/>
      <name val="Calibri"/>
      <family val="2"/>
      <scheme val="minor"/>
    </font>
  </fonts>
  <fills count="2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bgColor indexed="64"/>
      </patternFill>
    </fill>
    <fill>
      <patternFill patternType="solid">
        <fgColor theme="1"/>
        <bgColor indexed="64"/>
      </patternFill>
    </fill>
    <fill>
      <patternFill patternType="solid">
        <fgColor theme="8" tint="0.39997558519241921"/>
        <bgColor indexed="64"/>
      </patternFill>
    </fill>
    <fill>
      <patternFill patternType="solid">
        <fgColor theme="9" tint="0.59996337778862885"/>
        <bgColor indexed="64"/>
      </patternFill>
    </fill>
    <fill>
      <patternFill patternType="solid">
        <fgColor theme="2" tint="-9.9978637043366805E-2"/>
        <bgColor indexed="64"/>
      </patternFill>
    </fill>
    <fill>
      <patternFill patternType="solid">
        <fgColor theme="0" tint="-0.24994659260841701"/>
        <bgColor indexed="64"/>
      </patternFill>
    </fill>
    <fill>
      <patternFill patternType="lightTrellis">
        <bgColor theme="0" tint="-0.14993743705557422"/>
      </patternFill>
    </fill>
    <fill>
      <patternFill patternType="solid">
        <fgColor theme="1" tint="0.34998626667073579"/>
        <bgColor indexed="64"/>
      </patternFill>
    </fill>
    <fill>
      <patternFill patternType="solid">
        <fgColor theme="4" tint="0.39997558519241921"/>
        <bgColor indexed="64"/>
      </patternFill>
    </fill>
    <fill>
      <patternFill patternType="solid">
        <fgColor theme="2"/>
        <bgColor indexed="64"/>
      </patternFill>
    </fill>
    <fill>
      <patternFill patternType="solid">
        <fgColor theme="7"/>
        <bgColor indexed="64"/>
      </patternFill>
    </fill>
    <fill>
      <patternFill patternType="solid">
        <fgColor theme="4" tint="0.79998168889431442"/>
        <bgColor indexed="64"/>
      </patternFill>
    </fill>
    <fill>
      <patternFill patternType="lightGray"/>
    </fill>
    <fill>
      <patternFill patternType="solid">
        <fgColor theme="0" tint="-0.14996795556505021"/>
        <bgColor indexed="64"/>
      </patternFill>
    </fill>
    <fill>
      <patternFill patternType="solid">
        <fgColor theme="7" tint="0.39994506668294322"/>
        <bgColor indexed="64"/>
      </patternFill>
    </fill>
    <fill>
      <patternFill patternType="lightTrellis">
        <bgColor theme="7" tint="0.3999450666829432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style="hair">
        <color auto="1"/>
      </right>
      <top/>
      <bottom style="medium">
        <color auto="1"/>
      </bottom>
      <diagonal/>
    </border>
    <border>
      <left/>
      <right style="medium">
        <color auto="1"/>
      </right>
      <top/>
      <bottom style="medium">
        <color auto="1"/>
      </bottom>
      <diagonal/>
    </border>
    <border>
      <left/>
      <right style="hair">
        <color auto="1"/>
      </right>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right/>
      <top/>
      <bottom style="thin">
        <color indexed="64"/>
      </bottom>
      <diagonal/>
    </border>
    <border>
      <left style="thick">
        <color auto="1"/>
      </left>
      <right/>
      <top/>
      <bottom/>
      <diagonal/>
    </border>
    <border>
      <left style="thick">
        <color auto="1"/>
      </left>
      <right/>
      <top/>
      <bottom style="medium">
        <color auto="1"/>
      </bottom>
      <diagonal/>
    </border>
    <border>
      <left style="thick">
        <color auto="1"/>
      </left>
      <right/>
      <top style="medium">
        <color auto="1"/>
      </top>
      <bottom style="medium">
        <color auto="1"/>
      </bottom>
      <diagonal/>
    </border>
    <border>
      <left/>
      <right/>
      <top/>
      <bottom style="medium">
        <color theme="2"/>
      </bottom>
      <diagonal/>
    </border>
    <border>
      <left/>
      <right style="thick">
        <color auto="1"/>
      </right>
      <top/>
      <bottom style="medium">
        <color theme="2"/>
      </bottom>
      <diagonal/>
    </border>
    <border>
      <left style="thick">
        <color auto="1"/>
      </left>
      <right/>
      <top style="medium">
        <color auto="1"/>
      </top>
      <bottom style="thin">
        <color auto="1"/>
      </bottom>
      <diagonal/>
    </border>
    <border>
      <left/>
      <right/>
      <top style="medium">
        <color auto="1"/>
      </top>
      <bottom style="thin">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hair">
        <color auto="1"/>
      </right>
      <top style="thick">
        <color auto="1"/>
      </top>
      <bottom style="medium">
        <color auto="1"/>
      </bottom>
      <diagonal/>
    </border>
    <border>
      <left style="hair">
        <color auto="1"/>
      </left>
      <right style="medium">
        <color auto="1"/>
      </right>
      <top style="thick">
        <color auto="1"/>
      </top>
      <bottom style="medium">
        <color auto="1"/>
      </bottom>
      <diagonal/>
    </border>
    <border>
      <left/>
      <right style="hair">
        <color auto="1"/>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62">
    <xf numFmtId="0" fontId="0" fillId="0" borderId="0" xfId="0"/>
    <xf numFmtId="0" fontId="2" fillId="0" borderId="0" xfId="0" applyFont="1"/>
    <xf numFmtId="0" fontId="2" fillId="2" borderId="1" xfId="0" applyFont="1" applyFill="1" applyBorder="1" applyAlignment="1">
      <alignment horizontal="center"/>
    </xf>
    <xf numFmtId="0" fontId="0" fillId="0" borderId="1" xfId="0" applyBorder="1"/>
    <xf numFmtId="0" fontId="2" fillId="2" borderId="1" xfId="0" applyFont="1" applyFill="1" applyBorder="1"/>
    <xf numFmtId="44" fontId="0" fillId="0" borderId="1" xfId="0" applyNumberFormat="1" applyBorder="1"/>
    <xf numFmtId="44" fontId="0" fillId="0" borderId="1" xfId="2" applyFont="1" applyBorder="1"/>
    <xf numFmtId="43" fontId="0" fillId="0" borderId="0" xfId="0" applyNumberFormat="1"/>
    <xf numFmtId="44" fontId="0" fillId="3" borderId="1" xfId="2" applyFont="1" applyFill="1" applyBorder="1"/>
    <xf numFmtId="7" fontId="0" fillId="0" borderId="0" xfId="0" applyNumberFormat="1"/>
    <xf numFmtId="0" fontId="0" fillId="4" borderId="1" xfId="0" applyFill="1" applyBorder="1" applyAlignment="1">
      <alignment horizontal="center"/>
    </xf>
    <xf numFmtId="0" fontId="2" fillId="0" borderId="1" xfId="0" applyFont="1" applyBorder="1"/>
    <xf numFmtId="0" fontId="2" fillId="0" borderId="1" xfId="0" applyFont="1" applyBorder="1" applyAlignment="1">
      <alignment horizontal="center"/>
    </xf>
    <xf numFmtId="0" fontId="2" fillId="5" borderId="1" xfId="0" applyFont="1" applyFill="1" applyBorder="1"/>
    <xf numFmtId="44" fontId="2" fillId="0" borderId="1" xfId="2" applyFont="1" applyBorder="1"/>
    <xf numFmtId="0" fontId="1" fillId="0" borderId="1" xfId="1" applyNumberFormat="1" applyFont="1" applyFill="1" applyBorder="1" applyAlignment="1">
      <alignment horizontal="left"/>
    </xf>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horizontal="right"/>
    </xf>
    <xf numFmtId="0" fontId="0" fillId="0" borderId="0" xfId="0" applyAlignment="1">
      <alignment wrapText="1"/>
    </xf>
    <xf numFmtId="164" fontId="2" fillId="0" borderId="0" xfId="0" applyNumberFormat="1" applyFont="1"/>
    <xf numFmtId="164" fontId="2" fillId="0" borderId="0" xfId="1" applyNumberFormat="1" applyFont="1"/>
    <xf numFmtId="2" fontId="2" fillId="0" borderId="0" xfId="1" applyNumberFormat="1" applyFont="1"/>
    <xf numFmtId="0" fontId="0" fillId="0" borderId="0" xfId="0"/>
    <xf numFmtId="164" fontId="2" fillId="2" borderId="1" xfId="0" applyNumberFormat="1" applyFont="1" applyFill="1" applyBorder="1" applyAlignment="1">
      <alignment horizontal="center" wrapText="1"/>
    </xf>
    <xf numFmtId="164" fontId="2" fillId="2" borderId="1" xfId="1" applyNumberFormat="1" applyFont="1" applyFill="1" applyBorder="1" applyAlignment="1">
      <alignment horizontal="center" wrapText="1"/>
    </xf>
    <xf numFmtId="164" fontId="2" fillId="7" borderId="1" xfId="1" applyNumberFormat="1" applyFont="1" applyFill="1" applyBorder="1" applyAlignment="1">
      <alignment horizontal="center" wrapText="1"/>
    </xf>
    <xf numFmtId="2" fontId="2" fillId="8" borderId="1" xfId="1" applyNumberFormat="1" applyFont="1" applyFill="1" applyBorder="1" applyAlignment="1">
      <alignment horizontal="center" wrapText="1"/>
    </xf>
    <xf numFmtId="164" fontId="2" fillId="8" borderId="1" xfId="1" applyNumberFormat="1" applyFont="1" applyFill="1" applyBorder="1" applyAlignment="1">
      <alignment horizontal="center" wrapText="1"/>
    </xf>
    <xf numFmtId="164" fontId="2" fillId="9" borderId="1" xfId="1" applyNumberFormat="1" applyFont="1" applyFill="1" applyBorder="1" applyAlignment="1">
      <alignment horizontal="center" wrapText="1"/>
    </xf>
    <xf numFmtId="164" fontId="2" fillId="4" borderId="1" xfId="1" applyNumberFormat="1" applyFont="1" applyFill="1" applyBorder="1" applyAlignment="1">
      <alignment horizontal="center" wrapText="1"/>
    </xf>
    <xf numFmtId="164" fontId="0" fillId="0" borderId="1" xfId="0" applyNumberFormat="1" applyBorder="1"/>
    <xf numFmtId="164" fontId="2" fillId="0" borderId="1" xfId="1" applyNumberFormat="1" applyFont="1" applyFill="1" applyBorder="1"/>
    <xf numFmtId="164" fontId="0" fillId="0" borderId="0" xfId="0" applyNumberFormat="1"/>
    <xf numFmtId="164" fontId="2" fillId="2" borderId="1" xfId="0" applyNumberFormat="1" applyFont="1" applyFill="1" applyBorder="1"/>
    <xf numFmtId="44" fontId="2" fillId="2" borderId="1" xfId="1" applyNumberFormat="1" applyFont="1" applyFill="1" applyBorder="1"/>
    <xf numFmtId="44" fontId="2" fillId="7" borderId="1" xfId="1" applyNumberFormat="1" applyFont="1" applyFill="1" applyBorder="1"/>
    <xf numFmtId="44" fontId="2" fillId="8" borderId="1" xfId="1" applyNumberFormat="1" applyFont="1" applyFill="1" applyBorder="1" applyAlignment="1">
      <alignment horizontal="center" wrapText="1"/>
    </xf>
    <xf numFmtId="44" fontId="2" fillId="8" borderId="1" xfId="1" applyNumberFormat="1" applyFont="1" applyFill="1" applyBorder="1"/>
    <xf numFmtId="44" fontId="2" fillId="9" borderId="1" xfId="1" applyNumberFormat="1" applyFont="1" applyFill="1" applyBorder="1"/>
    <xf numFmtId="44" fontId="2" fillId="4" borderId="1" xfId="1" applyNumberFormat="1" applyFont="1" applyFill="1" applyBorder="1"/>
    <xf numFmtId="0" fontId="2" fillId="10" borderId="1" xfId="0" applyFont="1" applyFill="1" applyBorder="1"/>
    <xf numFmtId="164" fontId="2" fillId="10" borderId="1" xfId="0" applyNumberFormat="1" applyFont="1" applyFill="1" applyBorder="1"/>
    <xf numFmtId="44" fontId="2" fillId="10" borderId="1" xfId="1" applyNumberFormat="1" applyFont="1" applyFill="1" applyBorder="1"/>
    <xf numFmtId="44" fontId="0" fillId="0" borderId="1" xfId="1" applyNumberFormat="1" applyFont="1" applyBorder="1"/>
    <xf numFmtId="165" fontId="0" fillId="0" borderId="1" xfId="1" applyNumberFormat="1" applyFont="1" applyBorder="1"/>
    <xf numFmtId="44" fontId="1" fillId="0" borderId="1" xfId="1" applyNumberFormat="1" applyFont="1" applyFill="1" applyBorder="1"/>
    <xf numFmtId="165" fontId="0" fillId="0" borderId="1" xfId="0" applyNumberFormat="1" applyBorder="1" applyAlignment="1">
      <alignment horizontal="right"/>
    </xf>
    <xf numFmtId="44" fontId="0" fillId="0" borderId="0" xfId="0" applyNumberFormat="1"/>
    <xf numFmtId="44" fontId="2" fillId="10" borderId="1" xfId="0" applyNumberFormat="1" applyFont="1" applyFill="1" applyBorder="1"/>
    <xf numFmtId="165" fontId="2" fillId="10" borderId="1" xfId="1" applyNumberFormat="1" applyFont="1" applyFill="1" applyBorder="1"/>
    <xf numFmtId="1" fontId="0" fillId="10" borderId="1" xfId="0" applyNumberFormat="1" applyFill="1" applyBorder="1"/>
    <xf numFmtId="0" fontId="0" fillId="4" borderId="4" xfId="0" applyFill="1" applyBorder="1" applyAlignment="1">
      <alignment horizontal="center"/>
    </xf>
    <xf numFmtId="165" fontId="0" fillId="0" borderId="1" xfId="0" applyNumberFormat="1" applyBorder="1"/>
    <xf numFmtId="44" fontId="2" fillId="10" borderId="1" xfId="2" applyFont="1" applyFill="1" applyBorder="1"/>
    <xf numFmtId="44" fontId="0" fillId="0" borderId="0" xfId="2" applyFont="1"/>
    <xf numFmtId="164" fontId="0" fillId="10" borderId="1" xfId="0" applyNumberFormat="1" applyFill="1" applyBorder="1"/>
    <xf numFmtId="44" fontId="0" fillId="10" borderId="1" xfId="1" applyNumberFormat="1" applyFont="1" applyFill="1" applyBorder="1"/>
    <xf numFmtId="164" fontId="2" fillId="0" borderId="1" xfId="0" applyNumberFormat="1" applyFont="1" applyBorder="1"/>
    <xf numFmtId="44" fontId="2" fillId="0" borderId="1" xfId="0" applyNumberFormat="1" applyFont="1" applyBorder="1"/>
    <xf numFmtId="1" fontId="0" fillId="0" borderId="1" xfId="0" applyNumberFormat="1" applyBorder="1"/>
    <xf numFmtId="164" fontId="2" fillId="5" borderId="1" xfId="0" applyNumberFormat="1" applyFont="1" applyFill="1" applyBorder="1"/>
    <xf numFmtId="44" fontId="2" fillId="5" borderId="1" xfId="1" applyNumberFormat="1" applyFont="1" applyFill="1" applyBorder="1"/>
    <xf numFmtId="44" fontId="2" fillId="0" borderId="4" xfId="0" applyNumberFormat="1" applyFont="1" applyBorder="1"/>
    <xf numFmtId="44" fontId="0" fillId="0" borderId="1" xfId="1" applyNumberFormat="1" applyFont="1" applyFill="1" applyBorder="1"/>
    <xf numFmtId="0" fontId="2" fillId="11" borderId="5" xfId="0" applyFont="1" applyFill="1" applyBorder="1"/>
    <xf numFmtId="44" fontId="2" fillId="11" borderId="6" xfId="0" applyNumberFormat="1" applyFont="1" applyFill="1" applyBorder="1"/>
    <xf numFmtId="44" fontId="2" fillId="0" borderId="0" xfId="0" applyNumberFormat="1" applyFont="1"/>
    <xf numFmtId="0" fontId="0" fillId="0" borderId="0" xfId="0" applyAlignment="1">
      <alignment horizontal="center"/>
    </xf>
    <xf numFmtId="9" fontId="1" fillId="0" borderId="1" xfId="3" applyFont="1" applyFill="1" applyBorder="1"/>
    <xf numFmtId="44" fontId="1" fillId="12" borderId="1" xfId="1" applyNumberFormat="1" applyFont="1" applyFill="1" applyBorder="1"/>
    <xf numFmtId="44" fontId="2" fillId="12" borderId="1" xfId="1" applyNumberFormat="1" applyFont="1" applyFill="1" applyBorder="1"/>
    <xf numFmtId="9" fontId="0" fillId="0" borderId="1" xfId="3" applyFont="1" applyBorder="1"/>
    <xf numFmtId="2" fontId="0" fillId="12" borderId="1" xfId="0" applyNumberFormat="1" applyFill="1" applyBorder="1"/>
    <xf numFmtId="164" fontId="0" fillId="12" borderId="1" xfId="0" applyNumberFormat="1" applyFill="1" applyBorder="1"/>
    <xf numFmtId="2" fontId="0" fillId="0" borderId="0" xfId="0" applyNumberFormat="1"/>
    <xf numFmtId="44" fontId="2" fillId="13" borderId="1" xfId="2" applyFont="1" applyFill="1" applyBorder="1"/>
    <xf numFmtId="164" fontId="0" fillId="0" borderId="0" xfId="2" applyNumberFormat="1" applyFont="1" applyBorder="1"/>
    <xf numFmtId="0" fontId="0" fillId="0" borderId="0" xfId="0" applyAlignment="1">
      <alignment horizontal="right"/>
    </xf>
    <xf numFmtId="164" fontId="2" fillId="14" borderId="1" xfId="1" applyNumberFormat="1" applyFont="1" applyFill="1" applyBorder="1" applyAlignment="1">
      <alignment wrapText="1"/>
    </xf>
    <xf numFmtId="44" fontId="2" fillId="14" borderId="1" xfId="1" applyNumberFormat="1" applyFont="1" applyFill="1" applyBorder="1" applyAlignment="1">
      <alignment wrapText="1"/>
    </xf>
    <xf numFmtId="9" fontId="2" fillId="0" borderId="1" xfId="3" applyFont="1" applyFill="1" applyBorder="1"/>
    <xf numFmtId="2" fontId="0" fillId="0" borderId="0" xfId="0" applyNumberFormat="1" applyAlignment="1">
      <alignment wrapText="1"/>
    </xf>
    <xf numFmtId="0" fontId="0" fillId="0" borderId="0" xfId="0" applyAlignment="1">
      <alignment horizontal="center" wrapText="1"/>
    </xf>
    <xf numFmtId="0" fontId="0" fillId="0" borderId="0" xfId="0" applyAlignment="1">
      <alignment horizontal="center" vertical="center" wrapText="1"/>
    </xf>
    <xf numFmtId="0" fontId="2" fillId="6" borderId="0" xfId="0" applyFont="1" applyFill="1"/>
    <xf numFmtId="0" fontId="2" fillId="10" borderId="1" xfId="0" applyFont="1" applyFill="1" applyBorder="1" applyAlignment="1">
      <alignment horizontal="center"/>
    </xf>
    <xf numFmtId="0" fontId="2" fillId="10" borderId="1" xfId="0" applyFont="1" applyFill="1" applyBorder="1" applyAlignment="1">
      <alignment horizontal="center"/>
    </xf>
    <xf numFmtId="10" fontId="2" fillId="10" borderId="1" xfId="0" applyNumberFormat="1" applyFont="1" applyFill="1" applyBorder="1"/>
    <xf numFmtId="0" fontId="0" fillId="0" borderId="0" xfId="0" applyBorder="1" applyAlignment="1">
      <alignment horizontal="center"/>
    </xf>
    <xf numFmtId="0" fontId="0" fillId="0" borderId="0" xfId="0" applyBorder="1"/>
    <xf numFmtId="0" fontId="2" fillId="0" borderId="2" xfId="0" applyFont="1" applyBorder="1" applyAlignment="1">
      <alignment horizontal="center"/>
    </xf>
    <xf numFmtId="0" fontId="0" fillId="0" borderId="2" xfId="0" applyBorder="1" applyAlignment="1">
      <alignment horizontal="center"/>
    </xf>
    <xf numFmtId="0" fontId="2" fillId="10" borderId="1" xfId="0" applyFont="1" applyFill="1" applyBorder="1" applyAlignment="1"/>
    <xf numFmtId="44" fontId="2" fillId="3" borderId="1" xfId="1" applyNumberFormat="1" applyFont="1" applyFill="1" applyBorder="1"/>
    <xf numFmtId="165" fontId="2" fillId="3" borderId="1" xfId="1" applyNumberFormat="1" applyFont="1" applyFill="1" applyBorder="1"/>
    <xf numFmtId="165" fontId="2" fillId="10" borderId="1" xfId="0" applyNumberFormat="1" applyFont="1" applyFill="1" applyBorder="1" applyAlignment="1">
      <alignment horizontal="center"/>
    </xf>
    <xf numFmtId="164" fontId="2" fillId="15" borderId="1" xfId="0" applyNumberFormat="1" applyFont="1" applyFill="1" applyBorder="1" applyAlignment="1">
      <alignment horizontal="center" wrapText="1"/>
    </xf>
    <xf numFmtId="164" fontId="2" fillId="15" borderId="1" xfId="0" applyNumberFormat="1" applyFont="1" applyFill="1" applyBorder="1"/>
    <xf numFmtId="164" fontId="2" fillId="0" borderId="0" xfId="1" applyNumberFormat="1" applyFont="1" applyFill="1" applyBorder="1"/>
    <xf numFmtId="164" fontId="2" fillId="0" borderId="0" xfId="1" applyNumberFormat="1" applyFont="1" applyFill="1" applyBorder="1" applyAlignment="1">
      <alignment horizontal="center"/>
    </xf>
    <xf numFmtId="164" fontId="2" fillId="0" borderId="0" xfId="1" applyNumberFormat="1" applyFont="1" applyFill="1" applyBorder="1" applyAlignment="1">
      <alignment horizontal="center" wrapText="1"/>
    </xf>
    <xf numFmtId="44" fontId="2" fillId="0" borderId="0" xfId="1" applyNumberFormat="1" applyFont="1" applyFill="1" applyBorder="1"/>
    <xf numFmtId="44" fontId="0" fillId="0" borderId="0" xfId="1" applyNumberFormat="1" applyFont="1" applyFill="1" applyBorder="1"/>
    <xf numFmtId="44" fontId="0" fillId="0" borderId="0" xfId="0" applyNumberFormat="1" applyFill="1" applyBorder="1"/>
    <xf numFmtId="44" fontId="1" fillId="0" borderId="0" xfId="1" applyNumberFormat="1" applyFont="1" applyFill="1" applyBorder="1"/>
    <xf numFmtId="164" fontId="0" fillId="0" borderId="0" xfId="0" applyNumberFormat="1" applyFill="1" applyBorder="1"/>
    <xf numFmtId="44" fontId="2" fillId="0" borderId="0" xfId="1" applyNumberFormat="1"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xf numFmtId="0" fontId="2" fillId="10" borderId="1" xfId="0" applyFont="1" applyFill="1" applyBorder="1" applyAlignment="1">
      <alignment horizontal="center"/>
    </xf>
    <xf numFmtId="0" fontId="0" fillId="0" borderId="0" xfId="0"/>
    <xf numFmtId="0" fontId="3" fillId="12" borderId="0" xfId="0" applyFont="1" applyFill="1"/>
    <xf numFmtId="0" fontId="2" fillId="16" borderId="7" xfId="0" applyFont="1" applyFill="1" applyBorder="1"/>
    <xf numFmtId="0" fontId="0" fillId="17" borderId="7" xfId="0" applyFill="1" applyBorder="1"/>
    <xf numFmtId="166" fontId="2" fillId="16" borderId="7" xfId="0" applyNumberFormat="1" applyFont="1" applyFill="1" applyBorder="1"/>
    <xf numFmtId="166" fontId="2" fillId="16" borderId="8" xfId="0" applyNumberFormat="1" applyFont="1" applyFill="1" applyBorder="1"/>
    <xf numFmtId="166" fontId="2" fillId="16" borderId="9" xfId="0" applyNumberFormat="1" applyFont="1" applyFill="1" applyBorder="1"/>
    <xf numFmtId="0" fontId="0" fillId="17" borderId="0" xfId="0" applyFill="1"/>
    <xf numFmtId="166" fontId="0" fillId="0" borderId="0" xfId="0" applyNumberFormat="1"/>
    <xf numFmtId="166" fontId="5" fillId="16" borderId="12" xfId="0" applyNumberFormat="1" applyFont="1" applyFill="1" applyBorder="1"/>
    <xf numFmtId="166" fontId="2" fillId="16" borderId="6" xfId="0" applyNumberFormat="1" applyFont="1" applyFill="1" applyBorder="1"/>
    <xf numFmtId="0" fontId="0" fillId="0" borderId="7" xfId="0" applyBorder="1"/>
    <xf numFmtId="166" fontId="0" fillId="0" borderId="0" xfId="0" applyNumberFormat="1" applyProtection="1">
      <protection locked="0"/>
    </xf>
    <xf numFmtId="166" fontId="0" fillId="0" borderId="10" xfId="0" applyNumberFormat="1" applyBorder="1" applyProtection="1">
      <protection locked="0"/>
    </xf>
    <xf numFmtId="0" fontId="0" fillId="17" borderId="12" xfId="0" applyFill="1" applyBorder="1"/>
    <xf numFmtId="166" fontId="2" fillId="16" borderId="12" xfId="0" applyNumberFormat="1" applyFont="1" applyFill="1" applyBorder="1"/>
    <xf numFmtId="0" fontId="3" fillId="12" borderId="13" xfId="0" applyFont="1" applyFill="1" applyBorder="1"/>
    <xf numFmtId="0" fontId="3" fillId="12" borderId="14" xfId="0" applyFont="1" applyFill="1" applyBorder="1"/>
    <xf numFmtId="0" fontId="3" fillId="12" borderId="15" xfId="0" applyFont="1" applyFill="1" applyBorder="1"/>
    <xf numFmtId="0" fontId="3" fillId="12" borderId="17" xfId="0" applyFont="1" applyFill="1" applyBorder="1"/>
    <xf numFmtId="0" fontId="3" fillId="12" borderId="11" xfId="0" applyFont="1" applyFill="1" applyBorder="1"/>
    <xf numFmtId="0" fontId="3" fillId="18" borderId="17" xfId="0" applyFont="1" applyFill="1" applyBorder="1"/>
    <xf numFmtId="0" fontId="3" fillId="18" borderId="0" xfId="0" applyFont="1" applyFill="1"/>
    <xf numFmtId="0" fontId="3" fillId="18" borderId="10" xfId="0" applyFont="1" applyFill="1" applyBorder="1"/>
    <xf numFmtId="0" fontId="3" fillId="18" borderId="11" xfId="0" applyFont="1" applyFill="1" applyBorder="1"/>
    <xf numFmtId="0" fontId="0" fillId="0" borderId="17" xfId="0" applyBorder="1" applyProtection="1">
      <protection locked="0"/>
    </xf>
    <xf numFmtId="0" fontId="0" fillId="0" borderId="18" xfId="0" applyBorder="1" applyProtection="1">
      <protection locked="0"/>
    </xf>
    <xf numFmtId="166" fontId="0" fillId="0" borderId="7" xfId="0" applyNumberFormat="1" applyBorder="1" applyProtection="1">
      <protection locked="0"/>
    </xf>
    <xf numFmtId="166" fontId="0" fillId="0" borderId="8" xfId="0" applyNumberFormat="1" applyBorder="1" applyProtection="1">
      <protection locked="0"/>
    </xf>
    <xf numFmtId="0" fontId="0" fillId="0" borderId="0" xfId="0" applyFill="1"/>
    <xf numFmtId="0" fontId="2" fillId="2" borderId="0" xfId="0" applyFont="1" applyFill="1"/>
    <xf numFmtId="0" fontId="0" fillId="2" borderId="0" xfId="0" applyFill="1"/>
    <xf numFmtId="0" fontId="8" fillId="2" borderId="0" xfId="0" applyFont="1" applyFill="1"/>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2" fillId="2" borderId="0" xfId="0" applyFont="1" applyFill="1" applyAlignment="1">
      <alignment horizontal="left"/>
    </xf>
    <xf numFmtId="0" fontId="8" fillId="2" borderId="0" xfId="0" applyFont="1" applyFill="1" applyAlignment="1">
      <alignment horizontal="left"/>
    </xf>
    <xf numFmtId="0" fontId="0" fillId="2" borderId="0" xfId="0" applyFill="1" applyAlignment="1">
      <alignment horizontal="left"/>
    </xf>
    <xf numFmtId="0" fontId="0" fillId="0" borderId="0" xfId="0" applyFill="1" applyAlignment="1">
      <alignment horizontal="left"/>
    </xf>
    <xf numFmtId="0" fontId="0" fillId="0" borderId="0" xfId="0"/>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10" borderId="1"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2" borderId="1" xfId="0" applyFont="1" applyFill="1" applyBorder="1" applyAlignment="1"/>
    <xf numFmtId="0" fontId="2" fillId="0" borderId="0" xfId="0" applyFont="1"/>
    <xf numFmtId="164" fontId="2" fillId="2" borderId="1" xfId="0" applyNumberFormat="1" applyFont="1" applyFill="1" applyBorder="1" applyAlignment="1">
      <alignment horizontal="center"/>
    </xf>
    <xf numFmtId="44" fontId="2" fillId="15" borderId="1" xfId="1" applyNumberFormat="1" applyFont="1" applyFill="1" applyBorder="1"/>
    <xf numFmtId="164" fontId="2" fillId="15" borderId="1" xfId="0" applyNumberFormat="1" applyFont="1" applyFill="1" applyBorder="1" applyAlignment="1">
      <alignment horizontal="center"/>
    </xf>
    <xf numFmtId="44" fontId="2" fillId="3" borderId="0" xfId="1" applyNumberFormat="1" applyFont="1" applyFill="1" applyBorder="1"/>
    <xf numFmtId="9" fontId="2" fillId="10" borderId="1" xfId="3" applyFont="1" applyFill="1" applyBorder="1"/>
    <xf numFmtId="0" fontId="0" fillId="3" borderId="1" xfId="0" applyFill="1" applyBorder="1"/>
    <xf numFmtId="164" fontId="0" fillId="3" borderId="1" xfId="0" applyNumberFormat="1" applyFill="1" applyBorder="1"/>
    <xf numFmtId="44" fontId="0" fillId="3" borderId="1" xfId="1" applyNumberFormat="1" applyFont="1" applyFill="1" applyBorder="1"/>
    <xf numFmtId="0" fontId="0" fillId="3" borderId="0" xfId="0" applyFill="1"/>
    <xf numFmtId="9" fontId="0" fillId="3" borderId="1" xfId="3" applyFont="1" applyFill="1" applyBorder="1"/>
    <xf numFmtId="164" fontId="2" fillId="3" borderId="1" xfId="0" applyNumberFormat="1" applyFont="1" applyFill="1" applyBorder="1"/>
    <xf numFmtId="10" fontId="0" fillId="3" borderId="1" xfId="0" applyNumberFormat="1" applyFont="1" applyFill="1" applyBorder="1"/>
    <xf numFmtId="44" fontId="1" fillId="3" borderId="1" xfId="2" applyFont="1" applyFill="1" applyBorder="1"/>
    <xf numFmtId="44" fontId="0" fillId="3" borderId="1" xfId="0" applyNumberFormat="1" applyFont="1" applyFill="1" applyBorder="1"/>
    <xf numFmtId="44" fontId="1" fillId="3" borderId="1" xfId="1" applyNumberFormat="1" applyFont="1" applyFill="1" applyBorder="1"/>
    <xf numFmtId="1" fontId="0" fillId="0" borderId="1" xfId="1" applyNumberFormat="1" applyFont="1" applyBorder="1"/>
    <xf numFmtId="165" fontId="0" fillId="3" borderId="1" xfId="0" applyNumberFormat="1" applyFill="1" applyBorder="1" applyAlignment="1">
      <alignment horizontal="right"/>
    </xf>
    <xf numFmtId="165" fontId="0" fillId="3" borderId="1" xfId="0" applyNumberFormat="1" applyFill="1" applyBorder="1"/>
    <xf numFmtId="9" fontId="0" fillId="20" borderId="1" xfId="3" applyFont="1" applyFill="1" applyBorder="1"/>
    <xf numFmtId="44" fontId="0" fillId="20" borderId="1" xfId="1" applyNumberFormat="1" applyFont="1" applyFill="1" applyBorder="1"/>
    <xf numFmtId="165" fontId="0" fillId="3" borderId="1" xfId="0" applyNumberFormat="1" applyFont="1" applyFill="1" applyBorder="1" applyAlignment="1">
      <alignment horizontal="right"/>
    </xf>
    <xf numFmtId="164" fontId="1" fillId="0" borderId="1" xfId="1" applyNumberFormat="1" applyFont="1" applyFill="1" applyBorder="1" applyAlignment="1">
      <alignment wrapText="1"/>
    </xf>
    <xf numFmtId="164" fontId="2" fillId="0" borderId="1" xfId="1" applyNumberFormat="1" applyFont="1" applyFill="1" applyBorder="1" applyAlignment="1">
      <alignment wrapText="1"/>
    </xf>
    <xf numFmtId="164" fontId="2" fillId="14" borderId="1" xfId="1" applyNumberFormat="1" applyFont="1" applyFill="1" applyBorder="1" applyAlignment="1">
      <alignment horizontal="center" wrapText="1"/>
    </xf>
    <xf numFmtId="44" fontId="2" fillId="14" borderId="1" xfId="1" applyNumberFormat="1" applyFont="1" applyFill="1" applyBorder="1" applyAlignment="1">
      <alignment horizontal="center" wrapText="1"/>
    </xf>
    <xf numFmtId="0" fontId="0" fillId="0" borderId="1" xfId="0" applyBorder="1" applyAlignment="1">
      <alignment horizontal="center"/>
    </xf>
    <xf numFmtId="0" fontId="2" fillId="0" borderId="0" xfId="0" applyFont="1" applyBorder="1" applyAlignment="1">
      <alignment horizontal="center"/>
    </xf>
    <xf numFmtId="0" fontId="11" fillId="0" borderId="1" xfId="0" applyFont="1" applyBorder="1"/>
    <xf numFmtId="0" fontId="11" fillId="0" borderId="1" xfId="0" applyFont="1" applyBorder="1" applyAlignment="1">
      <alignment wrapText="1"/>
    </xf>
    <xf numFmtId="0" fontId="2" fillId="0" borderId="1" xfId="0" applyFont="1" applyBorder="1" applyAlignment="1">
      <alignment wrapText="1"/>
    </xf>
    <xf numFmtId="0" fontId="0" fillId="0" borderId="1" xfId="0" applyBorder="1" applyAlignment="1">
      <alignment horizontal="center" vertical="center"/>
    </xf>
    <xf numFmtId="0" fontId="2" fillId="0" borderId="1" xfId="0" applyFont="1" applyBorder="1" applyAlignment="1">
      <alignment horizontal="center" wrapText="1"/>
    </xf>
    <xf numFmtId="0" fontId="0" fillId="19" borderId="1" xfId="0" applyFill="1" applyBorder="1"/>
    <xf numFmtId="44" fontId="0" fillId="19" borderId="1" xfId="2" applyFont="1" applyFill="1" applyBorder="1"/>
    <xf numFmtId="0" fontId="0" fillId="0" borderId="0" xfId="0"/>
    <xf numFmtId="167" fontId="0" fillId="0" borderId="1" xfId="2" applyNumberFormat="1" applyFont="1" applyBorder="1"/>
    <xf numFmtId="0" fontId="4" fillId="0" borderId="0" xfId="4" applyFill="1"/>
    <xf numFmtId="0" fontId="3" fillId="12" borderId="20" xfId="0" applyFont="1" applyFill="1" applyBorder="1"/>
    <xf numFmtId="0" fontId="0" fillId="22" borderId="1" xfId="0" applyFill="1" applyBorder="1"/>
    <xf numFmtId="0" fontId="0" fillId="0" borderId="20" xfId="0" applyBorder="1"/>
    <xf numFmtId="166" fontId="0" fillId="20" borderId="0" xfId="0" applyNumberFormat="1" applyFill="1"/>
    <xf numFmtId="166" fontId="0" fillId="20" borderId="10" xfId="0" applyNumberFormat="1" applyFill="1" applyBorder="1"/>
    <xf numFmtId="166" fontId="0" fillId="20" borderId="11" xfId="0" applyNumberFormat="1" applyFill="1" applyBorder="1"/>
    <xf numFmtId="166" fontId="0" fillId="0" borderId="20" xfId="0" applyNumberFormat="1" applyBorder="1"/>
    <xf numFmtId="166" fontId="0" fillId="0" borderId="21" xfId="0" applyNumberFormat="1" applyBorder="1"/>
    <xf numFmtId="0" fontId="2" fillId="16" borderId="22" xfId="0" applyFont="1" applyFill="1" applyBorder="1"/>
    <xf numFmtId="0" fontId="3" fillId="12" borderId="23" xfId="0" applyFont="1" applyFill="1" applyBorder="1"/>
    <xf numFmtId="0" fontId="0" fillId="23" borderId="24" xfId="0" applyFill="1" applyBorder="1"/>
    <xf numFmtId="0" fontId="0" fillId="0" borderId="21" xfId="0" applyBorder="1"/>
    <xf numFmtId="166" fontId="0" fillId="20" borderId="7" xfId="0" applyNumberFormat="1" applyFill="1" applyBorder="1"/>
    <xf numFmtId="166" fontId="0" fillId="20" borderId="9" xfId="0" applyNumberFormat="1" applyFill="1" applyBorder="1"/>
    <xf numFmtId="0" fontId="2" fillId="24" borderId="25" xfId="0" applyFont="1" applyFill="1" applyBorder="1" applyAlignment="1">
      <alignment wrapText="1"/>
    </xf>
    <xf numFmtId="0" fontId="0" fillId="17" borderId="26" xfId="0" applyFill="1" applyBorder="1"/>
    <xf numFmtId="166" fontId="2" fillId="24" borderId="26" xfId="0" applyNumberFormat="1" applyFont="1" applyFill="1" applyBorder="1"/>
    <xf numFmtId="0" fontId="2" fillId="24" borderId="20" xfId="0" applyFont="1" applyFill="1" applyBorder="1" applyAlignment="1">
      <alignment wrapText="1"/>
    </xf>
    <xf numFmtId="166" fontId="2" fillId="24" borderId="0" xfId="0" applyNumberFormat="1" applyFont="1" applyFill="1" applyProtection="1">
      <protection locked="0"/>
    </xf>
    <xf numFmtId="166" fontId="2" fillId="24" borderId="10" xfId="0" applyNumberFormat="1" applyFont="1" applyFill="1" applyBorder="1" applyProtection="1">
      <protection locked="0"/>
    </xf>
    <xf numFmtId="166" fontId="2" fillId="24" borderId="11" xfId="0" applyNumberFormat="1" applyFont="1" applyFill="1" applyBorder="1"/>
    <xf numFmtId="0" fontId="2" fillId="25" borderId="27" xfId="0" applyFont="1" applyFill="1" applyBorder="1"/>
    <xf numFmtId="0" fontId="0" fillId="26" borderId="28" xfId="0" applyFill="1" applyBorder="1"/>
    <xf numFmtId="166" fontId="2" fillId="25" borderId="28" xfId="0" applyNumberFormat="1" applyFont="1" applyFill="1" applyBorder="1" applyProtection="1">
      <protection locked="0"/>
    </xf>
    <xf numFmtId="166" fontId="2" fillId="25" borderId="29" xfId="0" applyNumberFormat="1" applyFont="1" applyFill="1" applyBorder="1" applyProtection="1">
      <protection locked="0"/>
    </xf>
    <xf numFmtId="166" fontId="2" fillId="25" borderId="30" xfId="0" applyNumberFormat="1" applyFont="1" applyFill="1" applyBorder="1"/>
    <xf numFmtId="166" fontId="0" fillId="20" borderId="16" xfId="0" applyNumberFormat="1" applyFill="1" applyBorder="1"/>
    <xf numFmtId="0" fontId="3" fillId="12" borderId="20" xfId="0" applyFont="1" applyFill="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166" fontId="0" fillId="0" borderId="0" xfId="0" applyNumberFormat="1" applyAlignment="1">
      <alignment wrapText="1"/>
    </xf>
    <xf numFmtId="0" fontId="3" fillId="18" borderId="0" xfId="0" applyFont="1" applyFill="1" applyBorder="1"/>
    <xf numFmtId="166" fontId="0" fillId="0" borderId="0" xfId="0" applyNumberFormat="1" applyBorder="1" applyProtection="1">
      <protection locked="0"/>
    </xf>
    <xf numFmtId="0" fontId="3" fillId="18" borderId="13" xfId="0" applyFont="1" applyFill="1" applyBorder="1"/>
    <xf numFmtId="0" fontId="3" fillId="18" borderId="14" xfId="0" applyFont="1" applyFill="1" applyBorder="1"/>
    <xf numFmtId="0" fontId="3" fillId="18" borderId="31" xfId="0" applyFont="1" applyFill="1" applyBorder="1"/>
    <xf numFmtId="0" fontId="3" fillId="18" borderId="15" xfId="0" applyFont="1" applyFill="1" applyBorder="1"/>
    <xf numFmtId="0" fontId="0" fillId="21" borderId="0" xfId="0" applyFill="1" applyBorder="1" applyAlignment="1">
      <alignment horizontal="center" vertical="center"/>
    </xf>
    <xf numFmtId="0" fontId="2" fillId="19" borderId="19" xfId="0" applyFont="1" applyFill="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4" fillId="0" borderId="0" xfId="4" applyFill="1"/>
    <xf numFmtId="0" fontId="4" fillId="0" borderId="2" xfId="4" applyBorder="1" applyAlignment="1">
      <alignment horizontal="left"/>
    </xf>
    <xf numFmtId="0" fontId="4" fillId="0" borderId="3" xfId="4" applyBorder="1" applyAlignment="1">
      <alignment horizontal="left"/>
    </xf>
    <xf numFmtId="0" fontId="4" fillId="0" borderId="4" xfId="4"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 xfId="0" applyBorder="1" applyAlignment="1">
      <alignment horizontal="left" vertical="center" wrapText="1"/>
    </xf>
    <xf numFmtId="0" fontId="2" fillId="0" borderId="0" xfId="0" applyFont="1"/>
    <xf numFmtId="0" fontId="0" fillId="0" borderId="0" xfId="0"/>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164" fontId="2" fillId="9" borderId="1" xfId="1" applyNumberFormat="1" applyFont="1" applyFill="1" applyBorder="1" applyAlignment="1">
      <alignment horizontal="center"/>
    </xf>
    <xf numFmtId="164" fontId="2" fillId="7" borderId="1" xfId="1" applyNumberFormat="1" applyFont="1" applyFill="1" applyBorder="1" applyAlignment="1">
      <alignment horizontal="center"/>
    </xf>
    <xf numFmtId="0" fontId="0" fillId="6" borderId="0" xfId="0" applyFill="1" applyAlignment="1">
      <alignment horizontal="left" wrapText="1"/>
    </xf>
    <xf numFmtId="0" fontId="0" fillId="6" borderId="0" xfId="0" applyFill="1"/>
  </cellXfs>
  <cellStyles count="5">
    <cellStyle name="Comma" xfId="1" builtinId="3"/>
    <cellStyle name="Currency" xfId="2" builtinId="4"/>
    <cellStyle name="Hyperlink" xfId="4" builtinId="8"/>
    <cellStyle name="Normal" xfId="0" builtinId="0"/>
    <cellStyle name="Percent" xfId="3"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tate.wv.us/admin/purchase/travel/mileage.html" TargetMode="External"/><Relationship Id="rId1" Type="http://schemas.openxmlformats.org/officeDocument/2006/relationships/hyperlink" Target="https://osp.research.wvu.edu/pre-award/facilities-and-administration-fringe-benefit-rat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vwri.wvu.edu/resources/opportunities"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F967-3751-41E0-A848-7A5342C80277}">
  <dimension ref="B3:O16"/>
  <sheetViews>
    <sheetView workbookViewId="0">
      <selection activeCell="C6" sqref="C6:M6"/>
    </sheetView>
  </sheetViews>
  <sheetFormatPr defaultRowHeight="15" x14ac:dyDescent="0.25"/>
  <cols>
    <col min="2" max="2" width="41" customWidth="1"/>
    <col min="3" max="3" width="42.140625" customWidth="1"/>
    <col min="16" max="16" width="12.85546875" customWidth="1"/>
  </cols>
  <sheetData>
    <row r="3" spans="2:15" x14ac:dyDescent="0.25">
      <c r="B3" s="236" t="s">
        <v>161</v>
      </c>
      <c r="C3" s="236"/>
      <c r="D3" s="236"/>
      <c r="E3" s="236"/>
      <c r="F3" s="236"/>
      <c r="G3" s="236"/>
      <c r="H3" s="236"/>
      <c r="I3" s="236"/>
      <c r="J3" s="236"/>
      <c r="K3" s="236"/>
      <c r="L3" s="236"/>
      <c r="M3" s="236"/>
    </row>
    <row r="4" spans="2:15" ht="47.25" customHeight="1" x14ac:dyDescent="0.25">
      <c r="B4" s="191" t="s">
        <v>149</v>
      </c>
      <c r="C4" s="247" t="s">
        <v>163</v>
      </c>
      <c r="D4" s="247"/>
      <c r="E4" s="247"/>
      <c r="F4" s="247"/>
      <c r="G4" s="247"/>
      <c r="H4" s="247"/>
      <c r="I4" s="247"/>
      <c r="J4" s="247"/>
      <c r="K4" s="247"/>
      <c r="L4" s="247"/>
      <c r="M4" s="247"/>
    </row>
    <row r="5" spans="2:15" ht="61.5" customHeight="1" x14ac:dyDescent="0.25">
      <c r="B5" s="191" t="s">
        <v>150</v>
      </c>
      <c r="C5" s="247" t="s">
        <v>151</v>
      </c>
      <c r="D5" s="247"/>
      <c r="E5" s="247"/>
      <c r="F5" s="247"/>
      <c r="G5" s="247"/>
      <c r="H5" s="247"/>
      <c r="I5" s="247"/>
      <c r="J5" s="247"/>
      <c r="K5" s="247"/>
      <c r="L5" s="247"/>
      <c r="M5" s="247"/>
    </row>
    <row r="6" spans="2:15" ht="71.25" customHeight="1" x14ac:dyDescent="0.25">
      <c r="B6" s="191" t="s">
        <v>152</v>
      </c>
      <c r="C6" s="247" t="s">
        <v>153</v>
      </c>
      <c r="D6" s="247"/>
      <c r="E6" s="247"/>
      <c r="F6" s="247"/>
      <c r="G6" s="247"/>
      <c r="H6" s="247"/>
      <c r="I6" s="247"/>
      <c r="J6" s="247"/>
      <c r="K6" s="247"/>
      <c r="L6" s="247"/>
      <c r="M6" s="247"/>
    </row>
    <row r="9" spans="2:15" x14ac:dyDescent="0.25">
      <c r="B9" s="236" t="s">
        <v>158</v>
      </c>
      <c r="C9" s="236"/>
      <c r="D9" s="236"/>
      <c r="E9" s="236"/>
      <c r="F9" s="236"/>
      <c r="G9" s="236"/>
      <c r="H9" s="236"/>
      <c r="I9" s="236"/>
      <c r="J9" s="236"/>
      <c r="K9" s="236"/>
      <c r="L9" s="236"/>
      <c r="M9" s="236"/>
      <c r="N9" s="236"/>
      <c r="O9" s="236"/>
    </row>
    <row r="10" spans="2:15" x14ac:dyDescent="0.25">
      <c r="B10" s="188" t="s">
        <v>166</v>
      </c>
      <c r="C10" s="241" t="s">
        <v>155</v>
      </c>
      <c r="D10" s="242"/>
      <c r="E10" s="242"/>
      <c r="F10" s="242"/>
      <c r="G10" s="242"/>
      <c r="H10" s="242"/>
      <c r="I10" s="242"/>
      <c r="J10" s="242"/>
      <c r="K10" s="242"/>
      <c r="L10" s="242"/>
      <c r="M10" s="242"/>
      <c r="N10" s="242"/>
      <c r="O10" s="243"/>
    </row>
    <row r="11" spans="2:15" ht="30" x14ac:dyDescent="0.25">
      <c r="B11" s="189" t="s">
        <v>164</v>
      </c>
      <c r="C11" s="240" t="s">
        <v>165</v>
      </c>
      <c r="D11" s="240"/>
      <c r="E11" s="240"/>
      <c r="F11" s="240"/>
      <c r="G11" s="240"/>
      <c r="H11" s="240"/>
      <c r="I11" s="240"/>
      <c r="J11" s="240"/>
      <c r="K11" s="240"/>
      <c r="L11" s="240"/>
      <c r="M11" s="240"/>
      <c r="N11" s="240"/>
      <c r="O11" s="240"/>
    </row>
    <row r="12" spans="2:15" ht="45" customHeight="1" x14ac:dyDescent="0.25">
      <c r="B12" s="190" t="s">
        <v>159</v>
      </c>
      <c r="C12" s="237" t="s">
        <v>156</v>
      </c>
      <c r="D12" s="238"/>
      <c r="E12" s="238"/>
      <c r="F12" s="238"/>
      <c r="G12" s="238"/>
      <c r="H12" s="238"/>
      <c r="I12" s="238"/>
      <c r="J12" s="238"/>
      <c r="K12" s="238"/>
      <c r="L12" s="238"/>
      <c r="M12" s="238"/>
      <c r="N12" s="238"/>
      <c r="O12" s="239"/>
    </row>
    <row r="13" spans="2:15" x14ac:dyDescent="0.25">
      <c r="B13" s="11" t="s">
        <v>160</v>
      </c>
      <c r="C13" s="244" t="s">
        <v>157</v>
      </c>
      <c r="D13" s="245"/>
      <c r="E13" s="245"/>
      <c r="F13" s="245"/>
      <c r="G13" s="245"/>
      <c r="H13" s="245"/>
      <c r="I13" s="245"/>
      <c r="J13" s="245"/>
      <c r="K13" s="245"/>
      <c r="L13" s="245"/>
      <c r="M13" s="245"/>
      <c r="N13" s="245"/>
      <c r="O13" s="246"/>
    </row>
    <row r="16" spans="2:15" x14ac:dyDescent="0.25">
      <c r="B16" s="235" t="s">
        <v>154</v>
      </c>
      <c r="C16" s="235"/>
      <c r="D16" s="235"/>
      <c r="E16" s="235"/>
      <c r="F16" s="235"/>
      <c r="G16" s="235"/>
      <c r="H16" s="235"/>
      <c r="I16" s="235"/>
      <c r="J16" s="235"/>
      <c r="K16" s="235"/>
      <c r="L16" s="235"/>
      <c r="M16" s="235"/>
      <c r="N16" s="235"/>
    </row>
  </sheetData>
  <mergeCells count="10">
    <mergeCell ref="B16:N16"/>
    <mergeCell ref="B3:M3"/>
    <mergeCell ref="C12:O12"/>
    <mergeCell ref="C11:O11"/>
    <mergeCell ref="C10:O10"/>
    <mergeCell ref="C13:O13"/>
    <mergeCell ref="B9:O9"/>
    <mergeCell ref="C4:M4"/>
    <mergeCell ref="C5:M5"/>
    <mergeCell ref="C6:M6"/>
  </mergeCells>
  <hyperlinks>
    <hyperlink ref="C10" r:id="rId1" xr:uid="{9253BD93-039B-4186-BAEC-5F7DE3FA4FEC}"/>
    <hyperlink ref="C11:O11" r:id="rId2" display="Current State Mileage Reimbursement Rate:  Effective January 1, 2023, the mileage reimbursement rate increased to $0.655/mile" xr:uid="{D94C3D80-AC39-4273-8329-4555AABCE2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9328B-0283-4D35-AADE-00C94EEAF554}">
  <dimension ref="A1:Z96"/>
  <sheetViews>
    <sheetView topLeftCell="B1" workbookViewId="0">
      <selection activeCell="C6" sqref="C6"/>
    </sheetView>
  </sheetViews>
  <sheetFormatPr defaultRowHeight="15" x14ac:dyDescent="0.25"/>
  <cols>
    <col min="1" max="1" width="17.7109375" bestFit="1" customWidth="1"/>
    <col min="2" max="2" width="5.5703125" style="110" customWidth="1"/>
    <col min="3" max="3" width="49.7109375" customWidth="1"/>
    <col min="4" max="4" width="14.85546875" style="33" customWidth="1"/>
    <col min="5" max="5" width="12.28515625" style="33" bestFit="1" customWidth="1"/>
    <col min="6" max="7" width="11.85546875" style="33" customWidth="1"/>
    <col min="8" max="8" width="12.5703125" style="33" bestFit="1" customWidth="1"/>
    <col min="9" max="9" width="3.140625" style="106" customWidth="1"/>
    <col min="10" max="10" width="11.85546875" style="33" customWidth="1"/>
    <col min="11" max="11" width="11.85546875" style="75" customWidth="1"/>
    <col min="12" max="12" width="13" style="33" customWidth="1"/>
    <col min="13" max="13" width="14.42578125" style="33" customWidth="1"/>
    <col min="14" max="14" width="15.140625" style="33" customWidth="1"/>
    <col min="15" max="15" width="3.5703125" style="106" customWidth="1"/>
    <col min="16" max="16" width="13.28515625" style="33" bestFit="1" customWidth="1"/>
    <col min="17" max="17" width="13.28515625" customWidth="1"/>
    <col min="18" max="18" width="24.28515625" bestFit="1" customWidth="1"/>
    <col min="19" max="20" width="16" customWidth="1"/>
    <col min="21" max="21" width="24.42578125" bestFit="1" customWidth="1"/>
    <col min="22" max="23" width="12.140625" bestFit="1" customWidth="1"/>
    <col min="24" max="24" width="13.28515625" bestFit="1" customWidth="1"/>
    <col min="25" max="25" width="11.140625" bestFit="1" customWidth="1"/>
  </cols>
  <sheetData>
    <row r="1" spans="1:26" x14ac:dyDescent="0.25">
      <c r="C1" s="1" t="s">
        <v>215</v>
      </c>
      <c r="D1" s="20"/>
      <c r="E1" s="20"/>
      <c r="F1" s="21"/>
      <c r="G1" s="21"/>
      <c r="H1" s="21"/>
      <c r="I1" s="99"/>
      <c r="J1" s="21"/>
      <c r="K1" s="22"/>
      <c r="L1" s="21"/>
      <c r="M1" s="21"/>
      <c r="N1" s="21"/>
      <c r="O1" s="99"/>
      <c r="P1" s="21"/>
    </row>
    <row r="2" spans="1:26" x14ac:dyDescent="0.25">
      <c r="C2" s="1" t="s">
        <v>0</v>
      </c>
      <c r="D2" s="20"/>
      <c r="E2" s="20"/>
      <c r="F2" s="21"/>
      <c r="G2" s="21"/>
      <c r="H2" s="21"/>
      <c r="I2" s="99"/>
      <c r="J2" s="21"/>
      <c r="K2" s="22"/>
      <c r="L2" s="21"/>
      <c r="M2" s="21" t="s">
        <v>1</v>
      </c>
      <c r="N2" s="21"/>
      <c r="O2" s="99"/>
      <c r="P2" s="21"/>
    </row>
    <row r="3" spans="1:26" x14ac:dyDescent="0.25">
      <c r="C3" s="248" t="s">
        <v>71</v>
      </c>
      <c r="D3" s="249"/>
      <c r="E3" s="249"/>
      <c r="F3" s="249"/>
      <c r="G3" s="249"/>
      <c r="H3" s="249"/>
      <c r="I3" s="249"/>
      <c r="J3" s="249"/>
      <c r="K3" s="249"/>
      <c r="L3" s="249"/>
      <c r="M3" s="249"/>
      <c r="N3" s="249"/>
      <c r="O3" s="249"/>
      <c r="P3" s="249"/>
    </row>
    <row r="4" spans="1:26" x14ac:dyDescent="0.25">
      <c r="C4" s="1" t="s">
        <v>2</v>
      </c>
      <c r="D4" s="20"/>
      <c r="E4" s="20"/>
      <c r="F4" s="21" t="s">
        <v>1</v>
      </c>
      <c r="G4" s="21"/>
      <c r="H4" s="21"/>
      <c r="I4" s="99"/>
      <c r="J4" s="21"/>
      <c r="K4" s="22"/>
      <c r="L4" s="21"/>
      <c r="M4" s="21" t="s">
        <v>1</v>
      </c>
      <c r="N4" s="21"/>
      <c r="O4" s="99"/>
      <c r="P4" s="21"/>
    </row>
    <row r="5" spans="1:26" x14ac:dyDescent="0.25">
      <c r="C5" s="1" t="s">
        <v>216</v>
      </c>
      <c r="D5" s="20"/>
      <c r="E5" s="20"/>
      <c r="F5" s="21"/>
      <c r="G5" s="21"/>
      <c r="H5" s="21"/>
      <c r="I5" s="99"/>
      <c r="J5" s="21"/>
      <c r="K5" s="22"/>
      <c r="L5" s="21"/>
      <c r="M5" s="21" t="s">
        <v>1</v>
      </c>
      <c r="N5" s="21"/>
      <c r="O5" s="99"/>
      <c r="P5" s="21"/>
    </row>
    <row r="6" spans="1:26" x14ac:dyDescent="0.25">
      <c r="C6" s="1" t="s">
        <v>39</v>
      </c>
      <c r="D6" s="20"/>
      <c r="E6" s="20"/>
      <c r="F6" s="21"/>
      <c r="G6" s="21"/>
      <c r="H6" s="21"/>
      <c r="I6" s="99"/>
      <c r="J6" s="21"/>
      <c r="K6" s="22"/>
      <c r="L6" s="21"/>
      <c r="M6" s="21" t="s">
        <v>1</v>
      </c>
      <c r="N6" s="21"/>
      <c r="O6" s="99"/>
      <c r="P6" s="21" t="s">
        <v>1</v>
      </c>
    </row>
    <row r="7" spans="1:26" x14ac:dyDescent="0.25">
      <c r="C7" s="1" t="s">
        <v>70</v>
      </c>
      <c r="D7" s="20"/>
      <c r="E7" s="20"/>
      <c r="F7" s="21"/>
      <c r="G7" s="21"/>
      <c r="H7" s="21"/>
      <c r="I7" s="99"/>
      <c r="J7" s="21"/>
      <c r="K7" s="22"/>
      <c r="L7" s="21"/>
      <c r="M7" s="21" t="s">
        <v>1</v>
      </c>
      <c r="N7" s="21"/>
      <c r="O7" s="99"/>
      <c r="P7" s="21"/>
    </row>
    <row r="8" spans="1:26" x14ac:dyDescent="0.25">
      <c r="C8" s="11"/>
      <c r="D8" s="259" t="s">
        <v>65</v>
      </c>
      <c r="E8" s="259"/>
      <c r="F8" s="259"/>
      <c r="G8" s="259"/>
      <c r="H8" s="259"/>
      <c r="I8" s="100"/>
      <c r="J8" s="258" t="s">
        <v>66</v>
      </c>
      <c r="K8" s="258"/>
      <c r="L8" s="258"/>
      <c r="M8" s="258"/>
      <c r="N8" s="258"/>
      <c r="O8" s="100"/>
      <c r="P8" s="21"/>
    </row>
    <row r="9" spans="1:26" ht="45" x14ac:dyDescent="0.25">
      <c r="A9" s="85" t="s">
        <v>64</v>
      </c>
      <c r="B9" s="157"/>
      <c r="C9" s="2" t="s">
        <v>3</v>
      </c>
      <c r="D9" s="24" t="s">
        <v>4</v>
      </c>
      <c r="E9" s="24" t="s">
        <v>40</v>
      </c>
      <c r="F9" s="25" t="s">
        <v>68</v>
      </c>
      <c r="G9" s="25" t="s">
        <v>69</v>
      </c>
      <c r="H9" s="26" t="s">
        <v>41</v>
      </c>
      <c r="I9" s="101"/>
      <c r="J9" s="97" t="s">
        <v>4</v>
      </c>
      <c r="K9" s="27" t="s">
        <v>40</v>
      </c>
      <c r="L9" s="28" t="s">
        <v>68</v>
      </c>
      <c r="M9" s="28" t="s">
        <v>69</v>
      </c>
      <c r="N9" s="29" t="s">
        <v>67</v>
      </c>
      <c r="O9" s="101"/>
      <c r="P9" s="30" t="s">
        <v>5</v>
      </c>
      <c r="U9" t="s">
        <v>1</v>
      </c>
    </row>
    <row r="10" spans="1:26" x14ac:dyDescent="0.25">
      <c r="A10" s="91" t="s">
        <v>75</v>
      </c>
      <c r="B10" s="158"/>
      <c r="C10" s="159" t="s">
        <v>6</v>
      </c>
      <c r="D10" s="159"/>
      <c r="E10" s="159"/>
      <c r="F10" s="35">
        <f>F11+F13+F21+F24+F28+F30+F19</f>
        <v>18600</v>
      </c>
      <c r="G10" s="35">
        <f>G11+G13+G21+G24+G28+G30+G19</f>
        <v>2500</v>
      </c>
      <c r="H10" s="36">
        <f>F10+G10</f>
        <v>21100</v>
      </c>
      <c r="I10" s="102"/>
      <c r="J10" s="98"/>
      <c r="K10" s="37"/>
      <c r="L10" s="38">
        <f>L11+L13+L21+L24+L28+L30+L19</f>
        <v>7500</v>
      </c>
      <c r="M10" s="38">
        <f>M11+M13+M21+M24+M28+M30+M19</f>
        <v>0</v>
      </c>
      <c r="N10" s="39">
        <f t="shared" ref="N10:N33" si="0">L10+M10</f>
        <v>7500</v>
      </c>
      <c r="O10" s="102"/>
      <c r="P10" s="40">
        <f>H10+N10</f>
        <v>28600</v>
      </c>
    </row>
    <row r="11" spans="1:26" x14ac:dyDescent="0.25">
      <c r="A11" s="92"/>
      <c r="B11" s="156"/>
      <c r="C11" s="93" t="s">
        <v>42</v>
      </c>
      <c r="D11" s="111" t="s">
        <v>79</v>
      </c>
      <c r="E11" s="111" t="s">
        <v>80</v>
      </c>
      <c r="F11" s="43">
        <f>F12</f>
        <v>2500</v>
      </c>
      <c r="G11" s="43">
        <v>0</v>
      </c>
      <c r="H11" s="43">
        <f t="shared" ref="H11:H28" si="1">F11+G11</f>
        <v>2500</v>
      </c>
      <c r="I11" s="102"/>
      <c r="J11" s="86" t="s">
        <v>79</v>
      </c>
      <c r="K11" s="87" t="s">
        <v>80</v>
      </c>
      <c r="L11" s="43">
        <f>L12</f>
        <v>7500</v>
      </c>
      <c r="M11" s="43">
        <f t="shared" ref="M11" si="2">M12</f>
        <v>0</v>
      </c>
      <c r="N11" s="43">
        <f t="shared" si="0"/>
        <v>7500</v>
      </c>
      <c r="O11" s="102"/>
      <c r="P11" s="43">
        <f>N11+H11</f>
        <v>10000</v>
      </c>
    </row>
    <row r="12" spans="1:26" x14ac:dyDescent="0.25">
      <c r="A12" s="92" t="s">
        <v>74</v>
      </c>
      <c r="B12" s="156"/>
      <c r="C12" s="3" t="s">
        <v>72</v>
      </c>
      <c r="D12" s="6">
        <v>5000</v>
      </c>
      <c r="E12" s="47">
        <v>0.5</v>
      </c>
      <c r="F12" s="44">
        <f>D12*E12</f>
        <v>2500</v>
      </c>
      <c r="G12" s="44">
        <v>0</v>
      </c>
      <c r="H12" s="44">
        <f t="shared" si="1"/>
        <v>2500</v>
      </c>
      <c r="I12" s="103"/>
      <c r="J12" s="6">
        <v>5000</v>
      </c>
      <c r="K12" s="45">
        <v>1.5</v>
      </c>
      <c r="L12" s="44">
        <f>J12*K12</f>
        <v>7500</v>
      </c>
      <c r="M12" s="44">
        <v>0</v>
      </c>
      <c r="N12" s="44">
        <f t="shared" si="0"/>
        <v>7500</v>
      </c>
      <c r="O12" s="103"/>
      <c r="P12" s="46"/>
      <c r="Q12" s="7"/>
    </row>
    <row r="13" spans="1:26" x14ac:dyDescent="0.25">
      <c r="A13" s="92"/>
      <c r="B13" s="156"/>
      <c r="C13" s="93" t="s">
        <v>43</v>
      </c>
      <c r="D13" s="111" t="s">
        <v>79</v>
      </c>
      <c r="E13" s="96" t="s">
        <v>80</v>
      </c>
      <c r="F13" s="43">
        <f>SUM(F14:F18)</f>
        <v>2500</v>
      </c>
      <c r="G13" s="43">
        <f>SUM(G14:G18)</f>
        <v>2500</v>
      </c>
      <c r="H13" s="43">
        <f t="shared" ref="H13:H22" si="3">F13+G13</f>
        <v>5000</v>
      </c>
      <c r="I13" s="102"/>
      <c r="J13" s="86" t="s">
        <v>79</v>
      </c>
      <c r="K13" s="87" t="s">
        <v>80</v>
      </c>
      <c r="L13" s="43">
        <f>SUM(L14:L18)</f>
        <v>0</v>
      </c>
      <c r="M13" s="43">
        <f>SUM(M14:M18)</f>
        <v>0</v>
      </c>
      <c r="N13" s="43">
        <f t="shared" si="0"/>
        <v>0</v>
      </c>
      <c r="O13" s="102"/>
      <c r="P13" s="43">
        <f>N13+H13</f>
        <v>5000</v>
      </c>
      <c r="Q13" s="7"/>
    </row>
    <row r="14" spans="1:26" x14ac:dyDescent="0.25">
      <c r="A14" s="92" t="s">
        <v>74</v>
      </c>
      <c r="B14" s="156"/>
      <c r="C14" s="3" t="s">
        <v>136</v>
      </c>
      <c r="D14" s="8">
        <v>5000</v>
      </c>
      <c r="E14" s="47">
        <v>0.5</v>
      </c>
      <c r="F14" s="44">
        <f>D14*E14</f>
        <v>2500</v>
      </c>
      <c r="G14" s="44">
        <v>0</v>
      </c>
      <c r="H14" s="44">
        <f t="shared" si="3"/>
        <v>2500</v>
      </c>
      <c r="I14" s="103"/>
      <c r="J14" s="8"/>
      <c r="K14" s="45"/>
      <c r="L14" s="44">
        <f>J14*K14</f>
        <v>0</v>
      </c>
      <c r="M14" s="44">
        <v>0</v>
      </c>
      <c r="N14" s="44">
        <f>L14+M14</f>
        <v>0</v>
      </c>
      <c r="O14" s="103"/>
      <c r="P14" s="46"/>
      <c r="Q14" s="7"/>
      <c r="R14" s="19"/>
      <c r="S14" s="19"/>
      <c r="T14" s="19"/>
      <c r="U14" s="19"/>
      <c r="V14" s="19"/>
      <c r="W14" s="19"/>
      <c r="X14" s="19"/>
      <c r="Y14" s="19"/>
      <c r="Z14" s="19"/>
    </row>
    <row r="15" spans="1:26" x14ac:dyDescent="0.25">
      <c r="A15" s="92" t="s">
        <v>74</v>
      </c>
      <c r="B15" s="156"/>
      <c r="C15" s="3" t="s">
        <v>137</v>
      </c>
      <c r="D15" s="6">
        <v>5000</v>
      </c>
      <c r="E15" s="47">
        <v>0.5</v>
      </c>
      <c r="F15" s="5">
        <v>0</v>
      </c>
      <c r="G15" s="44">
        <f>D15*E15</f>
        <v>2500</v>
      </c>
      <c r="H15" s="44">
        <f t="shared" si="3"/>
        <v>2500</v>
      </c>
      <c r="I15" s="103"/>
      <c r="J15" s="6"/>
      <c r="K15" s="45"/>
      <c r="L15" s="44">
        <v>0</v>
      </c>
      <c r="M15" s="5">
        <f>K15*J15</f>
        <v>0</v>
      </c>
      <c r="N15" s="44">
        <f>L15+M15</f>
        <v>0</v>
      </c>
      <c r="O15" s="103"/>
      <c r="P15" s="46"/>
      <c r="R15" s="19"/>
      <c r="S15" s="19"/>
      <c r="T15" s="19"/>
      <c r="U15" s="19"/>
      <c r="V15" s="19"/>
      <c r="W15" s="19"/>
      <c r="X15" s="19"/>
      <c r="Y15" s="19"/>
      <c r="Z15" s="19"/>
    </row>
    <row r="16" spans="1:26" x14ac:dyDescent="0.25">
      <c r="A16" s="92" t="s">
        <v>74</v>
      </c>
      <c r="B16" s="156"/>
      <c r="C16" s="3" t="s">
        <v>136</v>
      </c>
      <c r="D16" s="6"/>
      <c r="E16" s="47"/>
      <c r="F16" s="5"/>
      <c r="G16" s="44"/>
      <c r="H16" s="44">
        <f t="shared" si="3"/>
        <v>0</v>
      </c>
      <c r="I16" s="103"/>
      <c r="J16" s="6"/>
      <c r="K16" s="45"/>
      <c r="L16" s="44">
        <f t="shared" ref="L16" si="4">D16*K16</f>
        <v>0</v>
      </c>
      <c r="M16" s="5"/>
      <c r="N16" s="44">
        <f t="shared" ref="N16:N18" si="5">L16+M16</f>
        <v>0</v>
      </c>
      <c r="O16" s="103"/>
      <c r="P16" s="46"/>
      <c r="R16" s="83"/>
      <c r="S16" s="83"/>
      <c r="T16" s="83"/>
      <c r="U16" s="83"/>
      <c r="V16" s="83"/>
      <c r="W16" s="83"/>
      <c r="X16" s="83"/>
      <c r="Y16" s="83"/>
      <c r="Z16" s="83"/>
    </row>
    <row r="17" spans="1:26" x14ac:dyDescent="0.25">
      <c r="A17" s="92" t="s">
        <v>74</v>
      </c>
      <c r="B17" s="156"/>
      <c r="C17" s="3" t="s">
        <v>73</v>
      </c>
      <c r="D17" s="6"/>
      <c r="E17" s="47"/>
      <c r="F17" s="5"/>
      <c r="G17" s="44"/>
      <c r="H17" s="44">
        <f t="shared" si="3"/>
        <v>0</v>
      </c>
      <c r="I17" s="103"/>
      <c r="J17" s="6"/>
      <c r="K17" s="45"/>
      <c r="L17" s="44"/>
      <c r="M17" s="5"/>
      <c r="N17" s="44">
        <f t="shared" si="5"/>
        <v>0</v>
      </c>
      <c r="O17" s="103"/>
      <c r="P17" s="46"/>
      <c r="R17" s="83"/>
      <c r="S17" s="83"/>
      <c r="T17" s="83"/>
      <c r="U17" s="83"/>
      <c r="V17" s="83"/>
      <c r="W17" s="83"/>
      <c r="X17" s="83"/>
      <c r="Y17" s="83"/>
      <c r="Z17" s="83"/>
    </row>
    <row r="18" spans="1:26" x14ac:dyDescent="0.25">
      <c r="A18" s="92" t="s">
        <v>74</v>
      </c>
      <c r="B18" s="156"/>
      <c r="C18" s="3" t="s">
        <v>73</v>
      </c>
      <c r="D18" s="6"/>
      <c r="E18" s="47"/>
      <c r="F18" s="5"/>
      <c r="G18" s="44"/>
      <c r="H18" s="44">
        <f t="shared" si="3"/>
        <v>0</v>
      </c>
      <c r="I18" s="103"/>
      <c r="J18" s="6"/>
      <c r="K18" s="45"/>
      <c r="L18" s="44"/>
      <c r="M18" s="5"/>
      <c r="N18" s="44">
        <f t="shared" si="5"/>
        <v>0</v>
      </c>
      <c r="O18" s="103"/>
      <c r="P18" s="46"/>
      <c r="R18" s="83"/>
      <c r="S18" s="83"/>
      <c r="T18" s="83"/>
      <c r="U18" s="83"/>
      <c r="V18" s="83"/>
      <c r="W18" s="83"/>
      <c r="X18" s="83"/>
      <c r="Y18" s="83"/>
      <c r="Z18" s="83"/>
    </row>
    <row r="19" spans="1:26" s="152" customFormat="1" x14ac:dyDescent="0.25">
      <c r="A19" s="89"/>
      <c r="B19" s="156"/>
      <c r="C19" s="93" t="s">
        <v>138</v>
      </c>
      <c r="D19" s="155" t="s">
        <v>79</v>
      </c>
      <c r="E19" s="96" t="s">
        <v>80</v>
      </c>
      <c r="F19" s="43">
        <f>F20</f>
        <v>0</v>
      </c>
      <c r="G19" s="43">
        <f>G20</f>
        <v>0</v>
      </c>
      <c r="H19" s="43">
        <f>F19+G19</f>
        <v>0</v>
      </c>
      <c r="I19" s="103"/>
      <c r="J19" s="155" t="s">
        <v>79</v>
      </c>
      <c r="K19" s="155" t="s">
        <v>80</v>
      </c>
      <c r="L19" s="43">
        <f>L20</f>
        <v>0</v>
      </c>
      <c r="M19" s="43">
        <f>M20</f>
        <v>0</v>
      </c>
      <c r="N19" s="43">
        <f>L19+M19</f>
        <v>0</v>
      </c>
      <c r="O19" s="103"/>
      <c r="P19" s="46"/>
      <c r="R19" s="83"/>
      <c r="S19" s="83"/>
      <c r="T19" s="83"/>
      <c r="U19" s="83"/>
      <c r="V19" s="83"/>
      <c r="W19" s="83"/>
      <c r="X19" s="83"/>
      <c r="Y19" s="83"/>
      <c r="Z19" s="83"/>
    </row>
    <row r="20" spans="1:26" s="152" customFormat="1" x14ac:dyDescent="0.25">
      <c r="A20" s="89"/>
      <c r="B20" s="156"/>
      <c r="C20" s="3" t="s">
        <v>213</v>
      </c>
      <c r="D20" s="6"/>
      <c r="E20" s="47"/>
      <c r="F20" s="5"/>
      <c r="G20" s="44"/>
      <c r="H20" s="44">
        <f>F20+G20</f>
        <v>0</v>
      </c>
      <c r="I20" s="103"/>
      <c r="J20" s="6"/>
      <c r="K20" s="45"/>
      <c r="L20" s="44"/>
      <c r="M20" s="5"/>
      <c r="N20" s="44">
        <f>L20+M20</f>
        <v>0</v>
      </c>
      <c r="O20" s="103"/>
      <c r="P20" s="46"/>
      <c r="R20" s="83"/>
      <c r="S20" s="83"/>
      <c r="T20" s="83"/>
      <c r="U20" s="83"/>
      <c r="V20" s="83"/>
      <c r="W20" s="83"/>
      <c r="X20" s="83"/>
      <c r="Y20" s="83"/>
      <c r="Z20" s="83"/>
    </row>
    <row r="21" spans="1:26" x14ac:dyDescent="0.25">
      <c r="A21" s="89"/>
      <c r="B21" s="156"/>
      <c r="C21" s="41" t="s">
        <v>82</v>
      </c>
      <c r="D21" s="111" t="s">
        <v>79</v>
      </c>
      <c r="E21" s="111" t="s">
        <v>80</v>
      </c>
      <c r="F21" s="49">
        <f>SUM(F22:F23)</f>
        <v>10000</v>
      </c>
      <c r="G21" s="49">
        <f>SUM(G22:G23)</f>
        <v>0</v>
      </c>
      <c r="H21" s="43">
        <f t="shared" si="3"/>
        <v>10000</v>
      </c>
      <c r="I21" s="102"/>
      <c r="J21" s="86" t="s">
        <v>79</v>
      </c>
      <c r="K21" s="87" t="s">
        <v>80</v>
      </c>
      <c r="L21" s="43">
        <f>SUM(L22:L23)</f>
        <v>0</v>
      </c>
      <c r="M21" s="43">
        <f>SUM(M22:M23)</f>
        <v>0</v>
      </c>
      <c r="N21" s="43">
        <f>L21+M21</f>
        <v>0</v>
      </c>
      <c r="O21" s="102"/>
      <c r="P21" s="43">
        <f t="shared" ref="P21:P30" si="6">H21+N21</f>
        <v>10000</v>
      </c>
    </row>
    <row r="22" spans="1:26" x14ac:dyDescent="0.25">
      <c r="A22" s="89"/>
      <c r="B22" s="156"/>
      <c r="C22" s="3" t="s">
        <v>81</v>
      </c>
      <c r="D22" s="8">
        <v>2500</v>
      </c>
      <c r="E22" s="177">
        <v>6</v>
      </c>
      <c r="F22" s="174">
        <v>10000</v>
      </c>
      <c r="G22" s="174"/>
      <c r="H22" s="175">
        <f t="shared" si="3"/>
        <v>10000</v>
      </c>
      <c r="I22" s="105"/>
      <c r="J22" s="173"/>
      <c r="K22" s="181"/>
      <c r="L22" s="175">
        <f>J22*K22</f>
        <v>0</v>
      </c>
      <c r="M22" s="175"/>
      <c r="N22" s="175">
        <f>L22+M22</f>
        <v>0</v>
      </c>
      <c r="O22" s="102"/>
      <c r="P22" s="94"/>
    </row>
    <row r="23" spans="1:26" x14ac:dyDescent="0.25">
      <c r="A23" s="89"/>
      <c r="B23" s="156"/>
      <c r="C23" s="3" t="s">
        <v>81</v>
      </c>
      <c r="D23" s="8"/>
      <c r="E23" s="177"/>
      <c r="F23" s="174"/>
      <c r="G23" s="174"/>
      <c r="H23" s="175"/>
      <c r="I23" s="105"/>
      <c r="J23" s="173"/>
      <c r="K23" s="181"/>
      <c r="L23" s="175"/>
      <c r="M23" s="175">
        <f>J23*K23</f>
        <v>0</v>
      </c>
      <c r="N23" s="175">
        <f>L23+M23</f>
        <v>0</v>
      </c>
      <c r="O23" s="102"/>
      <c r="P23" s="94"/>
    </row>
    <row r="24" spans="1:26" x14ac:dyDescent="0.25">
      <c r="A24" s="89"/>
      <c r="B24" s="156"/>
      <c r="C24" s="41" t="s">
        <v>83</v>
      </c>
      <c r="D24" s="155" t="s">
        <v>79</v>
      </c>
      <c r="E24" s="155" t="s">
        <v>80</v>
      </c>
      <c r="F24" s="49">
        <f>SUM(F25:F27)</f>
        <v>3600</v>
      </c>
      <c r="G24" s="43">
        <f>SUM(G25:G27)</f>
        <v>0</v>
      </c>
      <c r="H24" s="43">
        <f>F24+G24</f>
        <v>3600</v>
      </c>
      <c r="I24" s="102"/>
      <c r="J24" s="155" t="s">
        <v>79</v>
      </c>
      <c r="K24" s="155" t="s">
        <v>80</v>
      </c>
      <c r="L24" s="43">
        <v>0</v>
      </c>
      <c r="M24" s="43">
        <v>0</v>
      </c>
      <c r="N24" s="43">
        <f t="shared" si="0"/>
        <v>0</v>
      </c>
      <c r="O24" s="102"/>
      <c r="P24" s="43">
        <f t="shared" si="6"/>
        <v>3600</v>
      </c>
      <c r="Q24" s="33"/>
      <c r="R24" s="33"/>
      <c r="U24" s="250" t="s">
        <v>9</v>
      </c>
      <c r="V24" s="251"/>
      <c r="W24" s="252"/>
    </row>
    <row r="25" spans="1:26" s="152" customFormat="1" x14ac:dyDescent="0.25">
      <c r="A25" s="89"/>
      <c r="B25" s="156"/>
      <c r="C25" s="3" t="s">
        <v>132</v>
      </c>
      <c r="D25" s="8">
        <v>1200</v>
      </c>
      <c r="E25" s="178">
        <v>3</v>
      </c>
      <c r="F25" s="174">
        <f>D25*E25</f>
        <v>3600</v>
      </c>
      <c r="G25" s="175"/>
      <c r="H25" s="175">
        <f>F25+G25</f>
        <v>3600</v>
      </c>
      <c r="I25" s="164"/>
      <c r="J25" s="94"/>
      <c r="K25" s="95"/>
      <c r="L25" s="94"/>
      <c r="M25" s="94"/>
      <c r="N25" s="94">
        <f>L25+M25</f>
        <v>0</v>
      </c>
      <c r="O25" s="164"/>
      <c r="P25" s="94"/>
      <c r="Q25" s="33"/>
      <c r="R25" s="33"/>
      <c r="U25" s="153"/>
      <c r="V25" s="153"/>
      <c r="W25" s="154"/>
    </row>
    <row r="26" spans="1:26" s="152" customFormat="1" x14ac:dyDescent="0.25">
      <c r="A26" s="89"/>
      <c r="B26" s="156"/>
      <c r="C26" s="3" t="s">
        <v>132</v>
      </c>
      <c r="D26" s="8"/>
      <c r="E26" s="178"/>
      <c r="F26" s="174"/>
      <c r="G26" s="175">
        <f>E26*D26</f>
        <v>0</v>
      </c>
      <c r="H26" s="175">
        <f t="shared" ref="H26:H27" si="7">F26+G26</f>
        <v>0</v>
      </c>
      <c r="I26" s="164"/>
      <c r="J26" s="94"/>
      <c r="K26" s="95"/>
      <c r="L26" s="94"/>
      <c r="M26" s="94"/>
      <c r="N26" s="94">
        <f t="shared" ref="N26:N27" si="8">L26+M26</f>
        <v>0</v>
      </c>
      <c r="O26" s="164"/>
      <c r="P26" s="94"/>
      <c r="Q26" s="33"/>
      <c r="R26" s="33"/>
      <c r="U26" s="153"/>
      <c r="V26" s="153"/>
      <c r="W26" s="154"/>
    </row>
    <row r="27" spans="1:26" s="152" customFormat="1" x14ac:dyDescent="0.25">
      <c r="A27" s="89"/>
      <c r="B27" s="156"/>
      <c r="C27" s="3" t="s">
        <v>132</v>
      </c>
      <c r="D27" s="8"/>
      <c r="E27" s="178"/>
      <c r="F27" s="174"/>
      <c r="G27" s="175">
        <f>D27*E27</f>
        <v>0</v>
      </c>
      <c r="H27" s="175">
        <f t="shared" si="7"/>
        <v>0</v>
      </c>
      <c r="I27" s="164"/>
      <c r="J27" s="94"/>
      <c r="K27" s="95"/>
      <c r="L27" s="94"/>
      <c r="M27" s="94"/>
      <c r="N27" s="94">
        <f t="shared" si="8"/>
        <v>0</v>
      </c>
      <c r="O27" s="164"/>
      <c r="P27" s="94"/>
      <c r="Q27" s="33"/>
      <c r="R27" s="33"/>
      <c r="U27" s="153"/>
      <c r="V27" s="153"/>
      <c r="W27" s="154"/>
    </row>
    <row r="28" spans="1:26" x14ac:dyDescent="0.25">
      <c r="A28" s="89"/>
      <c r="B28" s="156"/>
      <c r="C28" s="41" t="s">
        <v>44</v>
      </c>
      <c r="D28" s="49"/>
      <c r="E28" s="51"/>
      <c r="F28" s="49">
        <f>F29</f>
        <v>0</v>
      </c>
      <c r="G28" s="49">
        <f>G29</f>
        <v>0</v>
      </c>
      <c r="H28" s="43">
        <f t="shared" si="1"/>
        <v>0</v>
      </c>
      <c r="I28" s="102"/>
      <c r="J28" s="43"/>
      <c r="K28" s="50"/>
      <c r="L28" s="43">
        <v>0</v>
      </c>
      <c r="M28" s="43">
        <v>0</v>
      </c>
      <c r="N28" s="43">
        <f t="shared" si="0"/>
        <v>0</v>
      </c>
      <c r="O28" s="102"/>
      <c r="P28" s="43">
        <f t="shared" si="6"/>
        <v>0</v>
      </c>
      <c r="Q28" s="33"/>
      <c r="R28" s="33"/>
      <c r="U28" s="52"/>
      <c r="V28" s="10"/>
      <c r="W28" s="10"/>
    </row>
    <row r="29" spans="1:26" x14ac:dyDescent="0.25">
      <c r="A29" s="89"/>
      <c r="B29" s="156"/>
      <c r="C29" s="3"/>
      <c r="D29" s="5"/>
      <c r="E29" s="31"/>
      <c r="F29" s="5"/>
      <c r="G29" s="44"/>
      <c r="H29" s="44"/>
      <c r="I29" s="103"/>
      <c r="J29" s="44"/>
      <c r="K29" s="53"/>
      <c r="L29" s="44"/>
      <c r="M29" s="44"/>
      <c r="N29" s="44">
        <f>M29+L29</f>
        <v>0</v>
      </c>
      <c r="O29" s="103"/>
      <c r="P29" s="46"/>
      <c r="Q29" s="33"/>
      <c r="R29" s="33"/>
      <c r="U29" s="11" t="s">
        <v>10</v>
      </c>
      <c r="V29" s="12" t="s">
        <v>45</v>
      </c>
      <c r="W29" s="12" t="s">
        <v>46</v>
      </c>
    </row>
    <row r="30" spans="1:26" x14ac:dyDescent="0.25">
      <c r="A30" s="89"/>
      <c r="B30" s="156"/>
      <c r="C30" s="41" t="s">
        <v>47</v>
      </c>
      <c r="D30" s="49"/>
      <c r="E30" s="42"/>
      <c r="F30" s="49">
        <v>0</v>
      </c>
      <c r="G30" s="43">
        <v>0</v>
      </c>
      <c r="H30" s="43">
        <f t="shared" ref="H30" si="9">F30+G30</f>
        <v>0</v>
      </c>
      <c r="I30" s="102"/>
      <c r="J30" s="43"/>
      <c r="K30" s="43"/>
      <c r="L30" s="43">
        <v>0</v>
      </c>
      <c r="M30" s="43">
        <f>M31</f>
        <v>0</v>
      </c>
      <c r="N30" s="43">
        <f t="shared" si="0"/>
        <v>0</v>
      </c>
      <c r="O30" s="102"/>
      <c r="P30" s="43">
        <f t="shared" si="6"/>
        <v>0</v>
      </c>
      <c r="R30" s="33"/>
      <c r="U30" s="3" t="s">
        <v>48</v>
      </c>
      <c r="V30" s="5">
        <v>0</v>
      </c>
      <c r="W30" s="5">
        <f>G15</f>
        <v>2500</v>
      </c>
      <c r="X30" s="48"/>
    </row>
    <row r="31" spans="1:26" x14ac:dyDescent="0.25">
      <c r="A31" s="89"/>
      <c r="B31" s="156"/>
      <c r="C31" s="3"/>
      <c r="D31" s="5"/>
      <c r="E31" s="31"/>
      <c r="F31" s="5"/>
      <c r="G31" s="44"/>
      <c r="H31" s="44"/>
      <c r="I31" s="103"/>
      <c r="J31" s="44"/>
      <c r="K31" s="53"/>
      <c r="L31" s="44"/>
      <c r="M31" s="44"/>
      <c r="N31" s="44">
        <f>L31+M31</f>
        <v>0</v>
      </c>
      <c r="O31" s="103"/>
      <c r="P31" s="46"/>
      <c r="U31" s="3" t="s">
        <v>49</v>
      </c>
      <c r="V31" s="5" t="e">
        <f>F36+F51+#REF!+F34</f>
        <v>#REF!</v>
      </c>
      <c r="W31" s="5">
        <f>G36</f>
        <v>0</v>
      </c>
      <c r="X31" s="48"/>
    </row>
    <row r="32" spans="1:26" x14ac:dyDescent="0.25">
      <c r="A32" s="90"/>
      <c r="C32" s="4" t="s">
        <v>8</v>
      </c>
      <c r="D32" s="34"/>
      <c r="E32" s="34"/>
      <c r="F32" s="35">
        <f>F33+F35+F43+F46+F50+F52</f>
        <v>1535.2</v>
      </c>
      <c r="G32" s="35">
        <f>G33+G35+G43+G46+G50+G52</f>
        <v>775</v>
      </c>
      <c r="H32" s="35">
        <f t="shared" ref="H32:H50" si="10">F32+G32</f>
        <v>2310.1999999999998</v>
      </c>
      <c r="I32" s="102"/>
      <c r="J32" s="162"/>
      <c r="K32" s="38"/>
      <c r="L32" s="38">
        <f>L33+L35+L43+L46+L50+L52</f>
        <v>1725</v>
      </c>
      <c r="M32" s="38">
        <f>M33+M35+M43+M46+M50+M52</f>
        <v>0</v>
      </c>
      <c r="N32" s="39">
        <f t="shared" si="0"/>
        <v>1725</v>
      </c>
      <c r="O32" s="102"/>
      <c r="P32" s="40">
        <f>N32+H32</f>
        <v>4035.2</v>
      </c>
      <c r="Q32" s="48"/>
      <c r="U32" s="3" t="s">
        <v>50</v>
      </c>
      <c r="V32" s="6">
        <v>0</v>
      </c>
      <c r="W32" s="5">
        <f>G37</f>
        <v>775</v>
      </c>
      <c r="X32" s="48"/>
    </row>
    <row r="33" spans="1:25" x14ac:dyDescent="0.25">
      <c r="A33" s="90"/>
      <c r="C33" s="93" t="s">
        <v>42</v>
      </c>
      <c r="D33" s="93"/>
      <c r="E33" s="93"/>
      <c r="F33" s="43">
        <f>F34</f>
        <v>575</v>
      </c>
      <c r="G33" s="43">
        <f>G34</f>
        <v>0</v>
      </c>
      <c r="H33" s="43">
        <f t="shared" si="10"/>
        <v>575</v>
      </c>
      <c r="I33" s="102"/>
      <c r="J33" s="43"/>
      <c r="K33" s="43"/>
      <c r="L33" s="43">
        <f>L34</f>
        <v>1725</v>
      </c>
      <c r="M33" s="43">
        <f>M34</f>
        <v>0</v>
      </c>
      <c r="N33" s="43">
        <f t="shared" si="0"/>
        <v>1725</v>
      </c>
      <c r="O33" s="102"/>
      <c r="P33" s="43">
        <f>N33+H33</f>
        <v>2300</v>
      </c>
      <c r="Q33" s="48"/>
      <c r="U33" s="3" t="s">
        <v>12</v>
      </c>
      <c r="V33" s="5">
        <v>0</v>
      </c>
      <c r="W33" s="5">
        <f>G24</f>
        <v>0</v>
      </c>
      <c r="X33" s="48"/>
    </row>
    <row r="34" spans="1:25" x14ac:dyDescent="0.25">
      <c r="A34" s="90"/>
      <c r="C34" s="3" t="s">
        <v>72</v>
      </c>
      <c r="D34" s="72">
        <v>0.23</v>
      </c>
      <c r="E34" s="3"/>
      <c r="F34" s="5">
        <f>F12*0.23</f>
        <v>575</v>
      </c>
      <c r="G34" s="5">
        <f>G12*0.23</f>
        <v>0</v>
      </c>
      <c r="H34" s="5">
        <f t="shared" si="10"/>
        <v>575</v>
      </c>
      <c r="I34" s="104"/>
      <c r="J34" s="72">
        <v>0.23</v>
      </c>
      <c r="K34" s="3"/>
      <c r="L34" s="5">
        <f>L12*0.23</f>
        <v>1725</v>
      </c>
      <c r="M34" s="3"/>
      <c r="N34" s="5">
        <f>L34+M34</f>
        <v>1725</v>
      </c>
      <c r="O34" s="110"/>
      <c r="P34" s="3"/>
      <c r="R34" s="33"/>
      <c r="U34" s="3" t="s">
        <v>14</v>
      </c>
      <c r="V34" s="5">
        <v>0</v>
      </c>
      <c r="W34" s="5">
        <f>G46</f>
        <v>0</v>
      </c>
      <c r="X34" s="48"/>
    </row>
    <row r="35" spans="1:25" x14ac:dyDescent="0.25">
      <c r="C35" s="93" t="s">
        <v>43</v>
      </c>
      <c r="D35" s="93"/>
      <c r="E35" s="93"/>
      <c r="F35" s="43">
        <f>F36+F37</f>
        <v>575</v>
      </c>
      <c r="G35" s="43">
        <f>G36+G37</f>
        <v>775</v>
      </c>
      <c r="H35" s="43">
        <f t="shared" si="10"/>
        <v>1350</v>
      </c>
      <c r="I35" s="102"/>
      <c r="J35" s="43"/>
      <c r="K35" s="43"/>
      <c r="L35" s="43">
        <f>L36+L37</f>
        <v>0</v>
      </c>
      <c r="M35" s="43">
        <f>M36+M37</f>
        <v>0</v>
      </c>
      <c r="N35" s="43">
        <f t="shared" ref="N35:N61" si="11">L35+M35</f>
        <v>0</v>
      </c>
      <c r="O35" s="102"/>
      <c r="P35" s="43">
        <f>N35+H35</f>
        <v>1350</v>
      </c>
      <c r="R35" s="48"/>
      <c r="S35" s="48"/>
      <c r="U35" s="3" t="s">
        <v>7</v>
      </c>
      <c r="V35" s="5">
        <f>F21</f>
        <v>10000</v>
      </c>
      <c r="W35" s="5">
        <v>0</v>
      </c>
      <c r="X35" s="48"/>
    </row>
    <row r="36" spans="1:25" x14ac:dyDescent="0.25">
      <c r="C36" s="3" t="s">
        <v>136</v>
      </c>
      <c r="D36" s="72">
        <v>0.23</v>
      </c>
      <c r="E36" s="31"/>
      <c r="F36" s="44">
        <f>F14*D36</f>
        <v>575</v>
      </c>
      <c r="G36" s="44">
        <f>G14*D36</f>
        <v>0</v>
      </c>
      <c r="H36" s="44">
        <f t="shared" si="10"/>
        <v>575</v>
      </c>
      <c r="I36" s="103"/>
      <c r="J36" s="72">
        <v>0.23</v>
      </c>
      <c r="K36" s="44"/>
      <c r="L36" s="44">
        <f>L14*0.23</f>
        <v>0</v>
      </c>
      <c r="M36" s="44">
        <f>M14</f>
        <v>0</v>
      </c>
      <c r="N36" s="44">
        <f t="shared" si="11"/>
        <v>0</v>
      </c>
      <c r="O36" s="103"/>
      <c r="P36" s="44"/>
      <c r="Q36" s="9"/>
      <c r="U36" s="3" t="s">
        <v>15</v>
      </c>
      <c r="V36" s="5">
        <f>F43</f>
        <v>324</v>
      </c>
      <c r="W36" s="5">
        <v>0</v>
      </c>
      <c r="X36" s="48"/>
    </row>
    <row r="37" spans="1:25" x14ac:dyDescent="0.25">
      <c r="C37" s="3" t="s">
        <v>137</v>
      </c>
      <c r="D37" s="72">
        <v>0.31</v>
      </c>
      <c r="E37" s="31"/>
      <c r="F37" s="44">
        <f>F15*D37</f>
        <v>0</v>
      </c>
      <c r="G37" s="44">
        <f>G15*D37</f>
        <v>775</v>
      </c>
      <c r="H37" s="44">
        <f t="shared" si="10"/>
        <v>775</v>
      </c>
      <c r="I37" s="103"/>
      <c r="J37" s="72">
        <v>0.31</v>
      </c>
      <c r="K37" s="44"/>
      <c r="L37" s="44">
        <f>(L15)*0.27</f>
        <v>0</v>
      </c>
      <c r="M37" s="44">
        <f>(M15)*0.27</f>
        <v>0</v>
      </c>
      <c r="N37" s="44">
        <f t="shared" si="11"/>
        <v>0</v>
      </c>
      <c r="O37" s="103"/>
      <c r="P37" s="44"/>
      <c r="Q37" s="9"/>
      <c r="U37" s="3" t="s">
        <v>17</v>
      </c>
      <c r="V37" s="5">
        <f>F54+F69</f>
        <v>2060</v>
      </c>
      <c r="W37" s="5">
        <f>SUM(G54,G69)</f>
        <v>60</v>
      </c>
      <c r="X37" s="48"/>
    </row>
    <row r="38" spans="1:25" s="152" customFormat="1" x14ac:dyDescent="0.25">
      <c r="B38" s="110"/>
      <c r="C38" s="3" t="s">
        <v>73</v>
      </c>
      <c r="D38" s="72">
        <v>0.23</v>
      </c>
      <c r="E38" s="31"/>
      <c r="F38" s="44">
        <f>F16*D38</f>
        <v>0</v>
      </c>
      <c r="G38" s="44">
        <f>G16*D38</f>
        <v>0</v>
      </c>
      <c r="H38" s="44">
        <f t="shared" si="10"/>
        <v>0</v>
      </c>
      <c r="I38" s="103"/>
      <c r="J38" s="72">
        <v>0.23</v>
      </c>
      <c r="K38" s="44"/>
      <c r="L38" s="44"/>
      <c r="M38" s="44"/>
      <c r="N38" s="44">
        <f t="shared" si="11"/>
        <v>0</v>
      </c>
      <c r="O38" s="103"/>
      <c r="P38" s="44"/>
      <c r="Q38" s="9"/>
      <c r="U38" s="3"/>
      <c r="V38" s="5"/>
      <c r="W38" s="5"/>
      <c r="X38" s="48"/>
    </row>
    <row r="39" spans="1:25" s="152" customFormat="1" x14ac:dyDescent="0.25">
      <c r="B39" s="110"/>
      <c r="C39" s="3" t="s">
        <v>73</v>
      </c>
      <c r="D39" s="72">
        <v>0.23</v>
      </c>
      <c r="E39" s="31"/>
      <c r="F39" s="44">
        <f>F17*D39</f>
        <v>0</v>
      </c>
      <c r="G39" s="44">
        <f>G17*D39</f>
        <v>0</v>
      </c>
      <c r="H39" s="44">
        <f t="shared" si="10"/>
        <v>0</v>
      </c>
      <c r="I39" s="103"/>
      <c r="J39" s="72">
        <v>0.23</v>
      </c>
      <c r="K39" s="44"/>
      <c r="L39" s="44"/>
      <c r="M39" s="44"/>
      <c r="N39" s="44">
        <f t="shared" si="11"/>
        <v>0</v>
      </c>
      <c r="O39" s="103"/>
      <c r="P39" s="44"/>
      <c r="Q39" s="9"/>
      <c r="U39" s="3"/>
      <c r="V39" s="5"/>
      <c r="W39" s="5"/>
      <c r="X39" s="48"/>
    </row>
    <row r="40" spans="1:25" s="152" customFormat="1" x14ac:dyDescent="0.25">
      <c r="B40" s="110"/>
      <c r="C40" s="3" t="s">
        <v>73</v>
      </c>
      <c r="D40" s="72">
        <v>0.23</v>
      </c>
      <c r="E40" s="31"/>
      <c r="F40" s="44">
        <f>F18*D40</f>
        <v>0</v>
      </c>
      <c r="G40" s="44">
        <f>G18*D40</f>
        <v>0</v>
      </c>
      <c r="H40" s="44">
        <f t="shared" si="10"/>
        <v>0</v>
      </c>
      <c r="I40" s="103"/>
      <c r="J40" s="72">
        <v>0.23</v>
      </c>
      <c r="K40" s="44"/>
      <c r="L40" s="44"/>
      <c r="M40" s="44"/>
      <c r="N40" s="44">
        <f t="shared" si="11"/>
        <v>0</v>
      </c>
      <c r="O40" s="103"/>
      <c r="P40" s="44"/>
      <c r="Q40" s="9"/>
      <c r="U40" s="3"/>
      <c r="V40" s="5"/>
      <c r="W40" s="5"/>
      <c r="X40" s="48"/>
    </row>
    <row r="41" spans="1:25" s="152" customFormat="1" x14ac:dyDescent="0.25">
      <c r="B41" s="110"/>
      <c r="C41" s="93" t="s">
        <v>138</v>
      </c>
      <c r="D41" s="93"/>
      <c r="E41" s="93"/>
      <c r="F41" s="43">
        <f>F42</f>
        <v>0</v>
      </c>
      <c r="G41" s="43">
        <f>G42</f>
        <v>0</v>
      </c>
      <c r="H41" s="43">
        <f>F41+G41</f>
        <v>0</v>
      </c>
      <c r="I41" s="103"/>
      <c r="J41" s="179"/>
      <c r="K41" s="180"/>
      <c r="L41" s="180">
        <f>L42</f>
        <v>0</v>
      </c>
      <c r="M41" s="180">
        <f>M42</f>
        <v>0</v>
      </c>
      <c r="N41" s="180">
        <f>L41+M41</f>
        <v>0</v>
      </c>
      <c r="O41" s="103"/>
      <c r="P41" s="180">
        <f>N41+H41</f>
        <v>0</v>
      </c>
      <c r="Q41" s="9"/>
      <c r="U41" s="3"/>
      <c r="V41" s="5"/>
      <c r="W41" s="5"/>
      <c r="X41" s="48"/>
    </row>
    <row r="42" spans="1:25" s="152" customFormat="1" x14ac:dyDescent="0.25">
      <c r="B42" s="110"/>
      <c r="C42" s="3"/>
      <c r="D42" s="72"/>
      <c r="E42" s="31"/>
      <c r="F42" s="44">
        <f>D42*F20</f>
        <v>0</v>
      </c>
      <c r="G42" s="44"/>
      <c r="H42" s="44">
        <f>F42+G42</f>
        <v>0</v>
      </c>
      <c r="I42" s="103"/>
      <c r="J42" s="72"/>
      <c r="K42" s="44"/>
      <c r="L42" s="44"/>
      <c r="M42" s="44"/>
      <c r="N42" s="44">
        <f>L42+M42</f>
        <v>0</v>
      </c>
      <c r="O42" s="103"/>
      <c r="P42" s="44">
        <f>N42+H42</f>
        <v>0</v>
      </c>
      <c r="Q42" s="9"/>
      <c r="U42" s="3"/>
      <c r="V42" s="5"/>
      <c r="W42" s="5"/>
      <c r="X42" s="48"/>
    </row>
    <row r="43" spans="1:25" x14ac:dyDescent="0.25">
      <c r="C43" s="41" t="s">
        <v>82</v>
      </c>
      <c r="D43" s="88"/>
      <c r="E43" s="42"/>
      <c r="F43" s="54">
        <f>SUM(F44:F45)</f>
        <v>324</v>
      </c>
      <c r="G43" s="54">
        <f>SUM(G44:G45)</f>
        <v>0</v>
      </c>
      <c r="H43" s="43">
        <f t="shared" si="10"/>
        <v>324</v>
      </c>
      <c r="I43" s="102"/>
      <c r="J43" s="43"/>
      <c r="K43" s="43"/>
      <c r="L43" s="54">
        <f>L44+L45</f>
        <v>0</v>
      </c>
      <c r="M43" s="54">
        <f>M44+M45</f>
        <v>0</v>
      </c>
      <c r="N43" s="43">
        <f t="shared" si="11"/>
        <v>0</v>
      </c>
      <c r="O43" s="102"/>
      <c r="P43" s="43">
        <f t="shared" ref="P43" si="12">N43+H43</f>
        <v>324</v>
      </c>
      <c r="R43" s="55"/>
      <c r="U43" s="3" t="s">
        <v>18</v>
      </c>
      <c r="V43" s="5">
        <v>0</v>
      </c>
      <c r="W43" s="5">
        <v>0</v>
      </c>
      <c r="X43" s="48"/>
    </row>
    <row r="44" spans="1:25" s="152" customFormat="1" x14ac:dyDescent="0.25">
      <c r="B44" s="110"/>
      <c r="C44" s="3" t="s">
        <v>135</v>
      </c>
      <c r="D44" s="172">
        <v>0.09</v>
      </c>
      <c r="E44" s="171"/>
      <c r="F44" s="173">
        <f>D44*F25</f>
        <v>324</v>
      </c>
      <c r="G44" s="173">
        <f>E44*G25</f>
        <v>0</v>
      </c>
      <c r="H44" s="175">
        <f>F44+G44</f>
        <v>324</v>
      </c>
      <c r="I44" s="164"/>
      <c r="J44" s="172">
        <v>0.09</v>
      </c>
      <c r="K44" s="94"/>
      <c r="L44" s="173">
        <f>J44*L22</f>
        <v>0</v>
      </c>
      <c r="M44" s="173">
        <f>J44*M22</f>
        <v>0</v>
      </c>
      <c r="N44" s="175">
        <f>L44+M44</f>
        <v>0</v>
      </c>
      <c r="O44" s="164"/>
      <c r="P44" s="175"/>
      <c r="R44" s="55"/>
      <c r="U44" s="3"/>
      <c r="V44" s="5"/>
      <c r="W44" s="5"/>
      <c r="X44" s="48"/>
    </row>
    <row r="45" spans="1:25" s="152" customFormat="1" x14ac:dyDescent="0.25">
      <c r="B45" s="110"/>
      <c r="C45" s="3" t="s">
        <v>135</v>
      </c>
      <c r="D45" s="172">
        <v>0.09</v>
      </c>
      <c r="E45" s="171"/>
      <c r="F45" s="173">
        <f>D45*F26</f>
        <v>0</v>
      </c>
      <c r="G45" s="173">
        <f>E45*G26</f>
        <v>0</v>
      </c>
      <c r="H45" s="175">
        <f>F45+G45</f>
        <v>0</v>
      </c>
      <c r="I45" s="164"/>
      <c r="J45" s="172">
        <v>0.09</v>
      </c>
      <c r="K45" s="94"/>
      <c r="L45" s="173">
        <f>J45*L23</f>
        <v>0</v>
      </c>
      <c r="M45" s="173">
        <f>J45*M23</f>
        <v>0</v>
      </c>
      <c r="N45" s="175">
        <f>L45+M45</f>
        <v>0</v>
      </c>
      <c r="O45" s="164"/>
      <c r="P45" s="175"/>
      <c r="R45" s="55"/>
      <c r="U45" s="3"/>
      <c r="V45" s="5"/>
      <c r="W45" s="5"/>
      <c r="X45" s="48"/>
    </row>
    <row r="46" spans="1:25" x14ac:dyDescent="0.25">
      <c r="C46" s="41" t="s">
        <v>83</v>
      </c>
      <c r="D46" s="88"/>
      <c r="E46" s="42"/>
      <c r="F46" s="49">
        <f>F47+F48+F49</f>
        <v>61.2</v>
      </c>
      <c r="G46" s="49">
        <f>G47+G48+G49</f>
        <v>0</v>
      </c>
      <c r="H46" s="43">
        <f>F46+G46</f>
        <v>61.2</v>
      </c>
      <c r="I46" s="102"/>
      <c r="J46" s="43"/>
      <c r="K46" s="43"/>
      <c r="L46" s="43">
        <f>L47+L48+L49</f>
        <v>0</v>
      </c>
      <c r="M46" s="43">
        <f>M47+M48+M49</f>
        <v>0</v>
      </c>
      <c r="N46" s="43">
        <f>M46+L46</f>
        <v>0</v>
      </c>
      <c r="O46" s="102"/>
      <c r="P46" s="43">
        <f>N46+H46</f>
        <v>61.2</v>
      </c>
      <c r="Q46" s="33"/>
      <c r="R46" s="55"/>
      <c r="U46" s="3" t="s">
        <v>19</v>
      </c>
      <c r="V46" s="5">
        <v>0</v>
      </c>
      <c r="W46" s="5">
        <f>G63</f>
        <v>0</v>
      </c>
      <c r="X46" s="48"/>
      <c r="Y46" s="48"/>
    </row>
    <row r="47" spans="1:25" s="152" customFormat="1" x14ac:dyDescent="0.25">
      <c r="B47" s="110"/>
      <c r="C47" s="3" t="s">
        <v>132</v>
      </c>
      <c r="D47" s="172">
        <v>1.7000000000000001E-2</v>
      </c>
      <c r="E47" s="171"/>
      <c r="F47" s="174">
        <f>D47*F25</f>
        <v>61.2</v>
      </c>
      <c r="G47" s="175">
        <f>D47*G25</f>
        <v>0</v>
      </c>
      <c r="H47" s="175">
        <f>F47+G47</f>
        <v>61.2</v>
      </c>
      <c r="I47" s="164"/>
      <c r="J47" s="172">
        <v>1.7000000000000001E-2</v>
      </c>
      <c r="K47" s="94"/>
      <c r="L47" s="94">
        <f>J47*L25</f>
        <v>0</v>
      </c>
      <c r="M47" s="94">
        <f>J47*M25</f>
        <v>0</v>
      </c>
      <c r="N47" s="94">
        <f>L47+M47</f>
        <v>0</v>
      </c>
      <c r="O47" s="164"/>
      <c r="P47" s="175"/>
      <c r="Q47" s="33"/>
      <c r="R47" s="55"/>
      <c r="U47" s="3"/>
      <c r="V47" s="5"/>
      <c r="W47" s="5"/>
      <c r="X47" s="48"/>
      <c r="Y47" s="48"/>
    </row>
    <row r="48" spans="1:25" s="152" customFormat="1" x14ac:dyDescent="0.25">
      <c r="B48" s="110"/>
      <c r="C48" s="3" t="s">
        <v>132</v>
      </c>
      <c r="D48" s="172">
        <v>1.7000000000000001E-2</v>
      </c>
      <c r="E48" s="171"/>
      <c r="F48" s="174">
        <f t="shared" ref="F48:F49" si="13">D48*F26</f>
        <v>0</v>
      </c>
      <c r="G48" s="175">
        <f t="shared" ref="G48:G49" si="14">D48*G26</f>
        <v>0</v>
      </c>
      <c r="H48" s="175">
        <f t="shared" ref="H48:H49" si="15">F48+G48</f>
        <v>0</v>
      </c>
      <c r="I48" s="164"/>
      <c r="J48" s="172">
        <v>1.7000000000000001E-2</v>
      </c>
      <c r="K48" s="94"/>
      <c r="L48" s="94">
        <f t="shared" ref="L48:L49" si="16">J48*L26</f>
        <v>0</v>
      </c>
      <c r="M48" s="94">
        <f t="shared" ref="M48:M49" si="17">J48*M26</f>
        <v>0</v>
      </c>
      <c r="N48" s="94">
        <f t="shared" ref="N48:N49" si="18">L48+M48</f>
        <v>0</v>
      </c>
      <c r="O48" s="164"/>
      <c r="P48" s="175"/>
      <c r="Q48" s="33"/>
      <c r="R48" s="55"/>
      <c r="U48" s="3"/>
      <c r="V48" s="5"/>
      <c r="W48" s="5"/>
      <c r="X48" s="48"/>
      <c r="Y48" s="48"/>
    </row>
    <row r="49" spans="2:25" s="152" customFormat="1" x14ac:dyDescent="0.25">
      <c r="B49" s="110"/>
      <c r="C49" s="3" t="s">
        <v>132</v>
      </c>
      <c r="D49" s="172">
        <v>1.7000000000000001E-2</v>
      </c>
      <c r="E49" s="171"/>
      <c r="F49" s="174">
        <f t="shared" si="13"/>
        <v>0</v>
      </c>
      <c r="G49" s="175">
        <f t="shared" si="14"/>
        <v>0</v>
      </c>
      <c r="H49" s="175">
        <f t="shared" si="15"/>
        <v>0</v>
      </c>
      <c r="I49" s="164"/>
      <c r="J49" s="172">
        <v>1.7000000000000001E-2</v>
      </c>
      <c r="K49" s="94"/>
      <c r="L49" s="94">
        <f t="shared" si="16"/>
        <v>0</v>
      </c>
      <c r="M49" s="94">
        <f t="shared" si="17"/>
        <v>0</v>
      </c>
      <c r="N49" s="94">
        <f t="shared" si="18"/>
        <v>0</v>
      </c>
      <c r="O49" s="164"/>
      <c r="P49" s="175"/>
      <c r="Q49" s="33"/>
      <c r="R49" s="55"/>
      <c r="U49" s="3"/>
      <c r="V49" s="5"/>
      <c r="W49" s="5"/>
      <c r="X49" s="48"/>
      <c r="Y49" s="48"/>
    </row>
    <row r="50" spans="2:25" x14ac:dyDescent="0.25">
      <c r="C50" s="41" t="s">
        <v>44</v>
      </c>
      <c r="D50" s="165"/>
      <c r="E50" s="56"/>
      <c r="F50" s="49">
        <f>F51</f>
        <v>0</v>
      </c>
      <c r="G50" s="43">
        <f>G51</f>
        <v>0</v>
      </c>
      <c r="H50" s="43">
        <f t="shared" si="10"/>
        <v>0</v>
      </c>
      <c r="I50" s="102"/>
      <c r="J50" s="43"/>
      <c r="K50" s="57"/>
      <c r="L50" s="57">
        <f>L28*0.23</f>
        <v>0</v>
      </c>
      <c r="M50" s="43">
        <f>M28*0.23</f>
        <v>0</v>
      </c>
      <c r="N50" s="43">
        <f t="shared" si="11"/>
        <v>0</v>
      </c>
      <c r="O50" s="102"/>
      <c r="P50" s="43">
        <f>N50+H50</f>
        <v>0</v>
      </c>
      <c r="Q50" s="33"/>
      <c r="R50" s="55"/>
      <c r="U50" s="3" t="s">
        <v>21</v>
      </c>
      <c r="V50" s="5">
        <v>0</v>
      </c>
      <c r="W50" s="5">
        <v>0</v>
      </c>
      <c r="X50" s="48"/>
    </row>
    <row r="51" spans="2:25" x14ac:dyDescent="0.25">
      <c r="C51" s="3"/>
      <c r="D51" s="170">
        <v>0.23</v>
      </c>
      <c r="E51" s="58"/>
      <c r="F51" s="46">
        <f>D51*F29</f>
        <v>0</v>
      </c>
      <c r="G51" s="46">
        <f>D51*G29</f>
        <v>0</v>
      </c>
      <c r="H51" s="46">
        <f>F51+G51</f>
        <v>0</v>
      </c>
      <c r="I51" s="105"/>
      <c r="J51" s="170">
        <v>0.23</v>
      </c>
      <c r="K51" s="46"/>
      <c r="L51" s="46"/>
      <c r="M51" s="46"/>
      <c r="N51" s="46"/>
      <c r="O51" s="105"/>
      <c r="P51" s="46"/>
      <c r="Q51" s="33"/>
      <c r="R51" s="55"/>
      <c r="U51" s="3" t="s">
        <v>22</v>
      </c>
      <c r="V51" s="5">
        <v>0</v>
      </c>
      <c r="W51" s="5">
        <v>0</v>
      </c>
      <c r="X51" s="48"/>
    </row>
    <row r="52" spans="2:25" x14ac:dyDescent="0.25">
      <c r="C52" s="41" t="s">
        <v>134</v>
      </c>
      <c r="D52" s="56"/>
      <c r="E52" s="56"/>
      <c r="F52" s="43">
        <v>0</v>
      </c>
      <c r="G52" s="43">
        <v>0</v>
      </c>
      <c r="H52" s="43">
        <f>F52+G52</f>
        <v>0</v>
      </c>
      <c r="I52" s="102"/>
      <c r="J52" s="43"/>
      <c r="K52" s="57"/>
      <c r="L52" s="57">
        <f>L30*0.23</f>
        <v>0</v>
      </c>
      <c r="M52" s="43">
        <f>M30*0.23</f>
        <v>0</v>
      </c>
      <c r="N52" s="43">
        <f t="shared" si="11"/>
        <v>0</v>
      </c>
      <c r="O52" s="102"/>
      <c r="P52" s="43">
        <f>N52+H52</f>
        <v>0</v>
      </c>
      <c r="R52" s="48"/>
      <c r="U52" s="3" t="s">
        <v>24</v>
      </c>
      <c r="V52" s="5">
        <v>0</v>
      </c>
      <c r="W52" s="5">
        <v>0</v>
      </c>
      <c r="X52" s="48"/>
    </row>
    <row r="53" spans="2:25" s="152" customFormat="1" x14ac:dyDescent="0.25">
      <c r="B53" s="110"/>
      <c r="C53" s="166"/>
      <c r="D53" s="170">
        <v>0.23</v>
      </c>
      <c r="E53" s="167"/>
      <c r="F53" s="94">
        <f>D53*F31</f>
        <v>0</v>
      </c>
      <c r="G53" s="94">
        <f>D53*G31</f>
        <v>0</v>
      </c>
      <c r="H53" s="94">
        <f>F53+G53</f>
        <v>0</v>
      </c>
      <c r="I53" s="164"/>
      <c r="J53" s="170">
        <v>0.23</v>
      </c>
      <c r="K53" s="168"/>
      <c r="L53" s="168"/>
      <c r="M53" s="94"/>
      <c r="N53" s="94"/>
      <c r="O53" s="164"/>
      <c r="P53" s="94"/>
      <c r="Q53" s="169"/>
      <c r="R53" s="48"/>
      <c r="U53" s="3"/>
      <c r="V53" s="5"/>
      <c r="W53" s="5"/>
      <c r="X53" s="48"/>
    </row>
    <row r="54" spans="2:25" x14ac:dyDescent="0.25">
      <c r="C54" s="4" t="s">
        <v>11</v>
      </c>
      <c r="D54" s="161" t="s">
        <v>57</v>
      </c>
      <c r="E54" s="161" t="s">
        <v>40</v>
      </c>
      <c r="F54" s="35">
        <f>SUM(F55)</f>
        <v>0</v>
      </c>
      <c r="G54" s="35">
        <f t="shared" ref="G54:H57" si="19">SUM(G55)</f>
        <v>0</v>
      </c>
      <c r="H54" s="35">
        <f t="shared" si="19"/>
        <v>0</v>
      </c>
      <c r="I54" s="102"/>
      <c r="J54" s="163" t="s">
        <v>57</v>
      </c>
      <c r="K54" s="163" t="s">
        <v>40</v>
      </c>
      <c r="L54" s="38">
        <v>0</v>
      </c>
      <c r="M54" s="38">
        <f>SUM(M55:M55)</f>
        <v>0</v>
      </c>
      <c r="N54" s="39">
        <f t="shared" si="11"/>
        <v>0</v>
      </c>
      <c r="O54" s="102"/>
      <c r="P54" s="40">
        <f>H54+N54</f>
        <v>0</v>
      </c>
      <c r="R54" s="55"/>
      <c r="U54" s="11" t="s">
        <v>25</v>
      </c>
      <c r="V54" s="59" t="e">
        <f>SUM(V30:V52)</f>
        <v>#REF!</v>
      </c>
      <c r="W54" s="59">
        <f>SUM(W30:W52)</f>
        <v>3335</v>
      </c>
      <c r="X54" s="59" t="e">
        <f>V54+W54</f>
        <v>#REF!</v>
      </c>
    </row>
    <row r="55" spans="2:25" x14ac:dyDescent="0.25">
      <c r="C55" s="3"/>
      <c r="D55" s="31"/>
      <c r="E55" s="31"/>
      <c r="F55" s="5"/>
      <c r="G55" s="44"/>
      <c r="H55" s="44">
        <f>SUM(F55:G55)</f>
        <v>0</v>
      </c>
      <c r="I55" s="103"/>
      <c r="J55" s="44"/>
      <c r="K55" s="44"/>
      <c r="L55" s="44">
        <v>0</v>
      </c>
      <c r="M55" s="44">
        <v>0</v>
      </c>
      <c r="N55" s="44">
        <f t="shared" si="11"/>
        <v>0</v>
      </c>
      <c r="O55" s="103"/>
      <c r="P55" s="44">
        <f>H55+N55</f>
        <v>0</v>
      </c>
      <c r="R55" s="55"/>
    </row>
    <row r="56" spans="2:25" s="112" customFormat="1" x14ac:dyDescent="0.25">
      <c r="B56" s="110"/>
      <c r="C56" s="3"/>
      <c r="D56" s="31"/>
      <c r="E56" s="31"/>
      <c r="F56" s="5"/>
      <c r="G56" s="44"/>
      <c r="H56" s="44"/>
      <c r="I56" s="103"/>
      <c r="J56" s="44"/>
      <c r="K56" s="44"/>
      <c r="L56" s="44"/>
      <c r="M56" s="44"/>
      <c r="N56" s="44"/>
      <c r="O56" s="103"/>
      <c r="P56" s="44"/>
      <c r="R56" s="55"/>
    </row>
    <row r="57" spans="2:25" s="112" customFormat="1" x14ac:dyDescent="0.25">
      <c r="B57" s="110"/>
      <c r="C57" s="4" t="s">
        <v>131</v>
      </c>
      <c r="D57" s="161" t="s">
        <v>57</v>
      </c>
      <c r="E57" s="161" t="s">
        <v>40</v>
      </c>
      <c r="F57" s="35">
        <f>SUM(F58:F59)</f>
        <v>0</v>
      </c>
      <c r="G57" s="35">
        <f>SUM(G58:G59)</f>
        <v>0</v>
      </c>
      <c r="H57" s="35">
        <f t="shared" si="19"/>
        <v>0</v>
      </c>
      <c r="I57" s="102"/>
      <c r="J57" s="163" t="s">
        <v>57</v>
      </c>
      <c r="K57" s="163" t="s">
        <v>40</v>
      </c>
      <c r="L57" s="38">
        <v>0</v>
      </c>
      <c r="M57" s="38">
        <f>SUM(M58:M58)</f>
        <v>0</v>
      </c>
      <c r="N57" s="39">
        <f t="shared" ref="N57:N58" si="20">L57+M57</f>
        <v>0</v>
      </c>
      <c r="O57" s="102"/>
      <c r="P57" s="40">
        <f>H57+N57</f>
        <v>0</v>
      </c>
      <c r="R57" s="55"/>
    </row>
    <row r="58" spans="2:25" s="112" customFormat="1" x14ac:dyDescent="0.25">
      <c r="B58" s="110"/>
      <c r="C58" s="3"/>
      <c r="D58" s="31"/>
      <c r="E58" s="31"/>
      <c r="F58" s="5"/>
      <c r="G58" s="44"/>
      <c r="H58" s="44">
        <f>SUM(F58:G58)</f>
        <v>0</v>
      </c>
      <c r="I58" s="103"/>
      <c r="J58" s="44"/>
      <c r="K58" s="44"/>
      <c r="L58" s="44">
        <v>0</v>
      </c>
      <c r="M58" s="44">
        <v>0</v>
      </c>
      <c r="N58" s="44">
        <f t="shared" si="20"/>
        <v>0</v>
      </c>
      <c r="O58" s="103"/>
      <c r="P58" s="44">
        <f>H58+N58</f>
        <v>0</v>
      </c>
      <c r="R58" s="55"/>
    </row>
    <row r="59" spans="2:25" s="112" customFormat="1" x14ac:dyDescent="0.25">
      <c r="B59" s="110"/>
      <c r="C59" s="3"/>
      <c r="D59" s="31"/>
      <c r="E59" s="31"/>
      <c r="F59" s="5"/>
      <c r="G59" s="44"/>
      <c r="H59" s="44"/>
      <c r="I59" s="103"/>
      <c r="J59" s="44"/>
      <c r="K59" s="44"/>
      <c r="L59" s="44"/>
      <c r="M59" s="44"/>
      <c r="N59" s="44"/>
      <c r="O59" s="103"/>
      <c r="P59" s="44"/>
      <c r="R59" s="55"/>
    </row>
    <row r="60" spans="2:25" x14ac:dyDescent="0.25">
      <c r="C60" s="4" t="s">
        <v>13</v>
      </c>
      <c r="D60" s="161" t="s">
        <v>57</v>
      </c>
      <c r="E60" s="161" t="s">
        <v>40</v>
      </c>
      <c r="F60" s="35">
        <f>SUM(F61)</f>
        <v>0</v>
      </c>
      <c r="G60" s="35">
        <v>0</v>
      </c>
      <c r="H60" s="36">
        <f>F60+G60</f>
        <v>0</v>
      </c>
      <c r="I60" s="102"/>
      <c r="J60" s="163" t="s">
        <v>57</v>
      </c>
      <c r="K60" s="163" t="s">
        <v>40</v>
      </c>
      <c r="L60" s="38">
        <f>SUM(L61:L62)</f>
        <v>0</v>
      </c>
      <c r="M60" s="38">
        <f>SUM(M61:M62)</f>
        <v>0</v>
      </c>
      <c r="N60" s="39">
        <f>L60+M60</f>
        <v>0</v>
      </c>
      <c r="O60" s="102"/>
      <c r="P60" s="40">
        <f>N60+H60</f>
        <v>0</v>
      </c>
      <c r="R60" s="48"/>
      <c r="U60" s="253" t="s">
        <v>26</v>
      </c>
      <c r="V60" s="253"/>
      <c r="W60" s="253"/>
    </row>
    <row r="61" spans="2:25" x14ac:dyDescent="0.25">
      <c r="C61" s="3" t="s">
        <v>133</v>
      </c>
      <c r="D61" s="31"/>
      <c r="E61" s="60"/>
      <c r="F61" s="44"/>
      <c r="G61" s="44"/>
      <c r="H61" s="44"/>
      <c r="I61" s="103"/>
      <c r="J61" s="44"/>
      <c r="K61" s="176"/>
      <c r="L61" s="44"/>
      <c r="M61" s="44"/>
      <c r="N61" s="44">
        <f t="shared" si="11"/>
        <v>0</v>
      </c>
      <c r="O61" s="103"/>
      <c r="P61" s="44">
        <f>H61+N61</f>
        <v>0</v>
      </c>
      <c r="U61" s="12" t="s">
        <v>10</v>
      </c>
      <c r="V61" s="12" t="s">
        <v>45</v>
      </c>
      <c r="W61" s="12" t="s">
        <v>46</v>
      </c>
    </row>
    <row r="62" spans="2:25" x14ac:dyDescent="0.25">
      <c r="C62" s="3" t="s">
        <v>130</v>
      </c>
      <c r="D62" s="31"/>
      <c r="E62" s="31"/>
      <c r="F62" s="44"/>
      <c r="G62" s="44"/>
      <c r="H62" s="44"/>
      <c r="I62" s="103"/>
      <c r="J62" s="44"/>
      <c r="K62" s="176"/>
      <c r="L62" s="44"/>
      <c r="M62" s="44"/>
      <c r="N62" s="44"/>
      <c r="O62" s="103"/>
      <c r="P62" s="44">
        <f>H62+N62</f>
        <v>0</v>
      </c>
      <c r="U62" s="3" t="s">
        <v>28</v>
      </c>
      <c r="V62" s="6">
        <v>0</v>
      </c>
      <c r="W62" s="6">
        <f>M61</f>
        <v>0</v>
      </c>
    </row>
    <row r="63" spans="2:25" x14ac:dyDescent="0.25">
      <c r="C63" s="4" t="s">
        <v>16</v>
      </c>
      <c r="D63" s="161" t="s">
        <v>57</v>
      </c>
      <c r="E63" s="161" t="s">
        <v>40</v>
      </c>
      <c r="F63" s="35"/>
      <c r="G63" s="35">
        <f>G64</f>
        <v>0</v>
      </c>
      <c r="H63" s="36">
        <f>F63+G63</f>
        <v>0</v>
      </c>
      <c r="I63" s="102"/>
      <c r="J63" s="163" t="s">
        <v>57</v>
      </c>
      <c r="K63" s="163" t="s">
        <v>40</v>
      </c>
      <c r="L63" s="38">
        <v>0</v>
      </c>
      <c r="M63" s="38">
        <f>SUM(M64:M64)</f>
        <v>0</v>
      </c>
      <c r="N63" s="39">
        <f>L63+M63</f>
        <v>0</v>
      </c>
      <c r="O63" s="102"/>
      <c r="P63" s="40">
        <f>N63+H63</f>
        <v>0</v>
      </c>
      <c r="R63" s="7"/>
      <c r="U63" s="3" t="s">
        <v>51</v>
      </c>
      <c r="V63" s="6">
        <f>L11+L13</f>
        <v>7500</v>
      </c>
      <c r="W63" s="6">
        <f>N28</f>
        <v>0</v>
      </c>
    </row>
    <row r="64" spans="2:25" x14ac:dyDescent="0.25">
      <c r="C64" s="3"/>
      <c r="D64" s="196">
        <v>0.65500000000000003</v>
      </c>
      <c r="E64" s="60"/>
      <c r="F64" s="44"/>
      <c r="G64" s="44">
        <f>E64*D64</f>
        <v>0</v>
      </c>
      <c r="H64" s="44">
        <f>F64+G64</f>
        <v>0</v>
      </c>
      <c r="I64" s="103"/>
      <c r="J64" s="44"/>
      <c r="K64" s="44"/>
      <c r="L64" s="44"/>
      <c r="M64" s="44">
        <v>0</v>
      </c>
      <c r="N64" s="44"/>
      <c r="O64" s="103"/>
      <c r="P64" s="44">
        <f>N64+H64</f>
        <v>0</v>
      </c>
      <c r="R64" s="254" t="s">
        <v>162</v>
      </c>
      <c r="S64" s="254"/>
      <c r="U64" s="3" t="s">
        <v>52</v>
      </c>
      <c r="V64" s="6">
        <f>L33+L35</f>
        <v>1725</v>
      </c>
      <c r="W64" s="6">
        <f>M50</f>
        <v>0</v>
      </c>
    </row>
    <row r="65" spans="3:24" x14ac:dyDescent="0.25">
      <c r="C65" s="3"/>
      <c r="D65" s="31"/>
      <c r="E65" s="31"/>
      <c r="F65" s="44"/>
      <c r="G65" s="44"/>
      <c r="H65" s="44"/>
      <c r="I65" s="103"/>
      <c r="J65" s="44"/>
      <c r="K65" s="44"/>
      <c r="L65" s="44"/>
      <c r="M65" s="44"/>
      <c r="N65" s="44"/>
      <c r="O65" s="103"/>
      <c r="P65" s="44"/>
      <c r="R65" s="3" t="s">
        <v>33</v>
      </c>
      <c r="S65" s="5">
        <f>N73</f>
        <v>9225</v>
      </c>
      <c r="U65" s="3" t="s">
        <v>53</v>
      </c>
      <c r="V65" s="6">
        <f>L21</f>
        <v>0</v>
      </c>
      <c r="W65" s="6">
        <v>0</v>
      </c>
    </row>
    <row r="66" spans="3:24" x14ac:dyDescent="0.25">
      <c r="C66" s="13" t="s">
        <v>20</v>
      </c>
      <c r="D66" s="61"/>
      <c r="E66" s="61"/>
      <c r="F66" s="62">
        <f>F67</f>
        <v>0</v>
      </c>
      <c r="G66" s="62">
        <v>0</v>
      </c>
      <c r="H66" s="36">
        <f>F66+G66</f>
        <v>0</v>
      </c>
      <c r="I66" s="102"/>
      <c r="J66" s="162"/>
      <c r="K66" s="38"/>
      <c r="L66" s="38">
        <v>0</v>
      </c>
      <c r="M66" s="38">
        <v>0</v>
      </c>
      <c r="N66" s="39">
        <f>L66+M66</f>
        <v>0</v>
      </c>
      <c r="O66" s="102"/>
      <c r="P66" s="40">
        <f>N66+H66</f>
        <v>0</v>
      </c>
      <c r="R66" s="3" t="s">
        <v>34</v>
      </c>
      <c r="S66" s="5">
        <f>P74</f>
        <v>13275.704000000002</v>
      </c>
      <c r="U66" s="3" t="s">
        <v>54</v>
      </c>
      <c r="V66" s="6">
        <f>L43</f>
        <v>0</v>
      </c>
      <c r="W66" s="6">
        <v>0</v>
      </c>
    </row>
    <row r="67" spans="3:24" x14ac:dyDescent="0.25">
      <c r="C67" s="3"/>
      <c r="D67" s="31"/>
      <c r="E67" s="31"/>
      <c r="F67" s="44"/>
      <c r="G67" s="44"/>
      <c r="H67" s="44"/>
      <c r="I67" s="103"/>
      <c r="J67" s="44"/>
      <c r="K67" s="44"/>
      <c r="L67" s="44"/>
      <c r="M67" s="44"/>
      <c r="N67" s="44"/>
      <c r="O67" s="103"/>
      <c r="P67" s="44"/>
      <c r="R67" s="17" t="s">
        <v>36</v>
      </c>
      <c r="S67" s="5">
        <f>P75</f>
        <v>4797</v>
      </c>
      <c r="U67" s="3" t="s">
        <v>30</v>
      </c>
      <c r="V67" s="6">
        <f>F75+F74</f>
        <v>16338.504000000001</v>
      </c>
      <c r="W67" s="6">
        <f>G75+G74</f>
        <v>1734.2</v>
      </c>
    </row>
    <row r="68" spans="3:24" x14ac:dyDescent="0.25">
      <c r="C68" s="3"/>
      <c r="D68" s="31"/>
      <c r="E68" s="31"/>
      <c r="F68" s="44"/>
      <c r="G68" s="44"/>
      <c r="H68" s="44"/>
      <c r="I68" s="103"/>
      <c r="J68" s="44"/>
      <c r="K68" s="44"/>
      <c r="L68" s="44"/>
      <c r="M68" s="44"/>
      <c r="N68" s="44"/>
      <c r="O68" s="103"/>
      <c r="P68" s="44"/>
      <c r="R68" s="18" t="s">
        <v>37</v>
      </c>
      <c r="S68" s="6">
        <f>H73</f>
        <v>25530.2</v>
      </c>
      <c r="U68" s="11" t="s">
        <v>5</v>
      </c>
      <c r="V68" s="14">
        <f>SUM(V62:V67)</f>
        <v>25563.504000000001</v>
      </c>
      <c r="W68" s="14">
        <f>SUM(W62:W67)</f>
        <v>1734.2</v>
      </c>
      <c r="X68" s="63">
        <f>W68+V68</f>
        <v>27297.704000000002</v>
      </c>
    </row>
    <row r="69" spans="3:24" x14ac:dyDescent="0.25">
      <c r="C69" s="4" t="s">
        <v>23</v>
      </c>
      <c r="D69" s="34" t="s">
        <v>57</v>
      </c>
      <c r="E69" s="34" t="s">
        <v>40</v>
      </c>
      <c r="F69" s="35">
        <f>SUM(F70:F71)</f>
        <v>2060</v>
      </c>
      <c r="G69" s="35">
        <f>SUM(G70:G71)</f>
        <v>60</v>
      </c>
      <c r="H69" s="36">
        <f>F69+G69</f>
        <v>2120</v>
      </c>
      <c r="I69" s="102"/>
      <c r="J69" s="98" t="s">
        <v>57</v>
      </c>
      <c r="K69" s="98" t="s">
        <v>40</v>
      </c>
      <c r="L69" s="38">
        <v>0</v>
      </c>
      <c r="M69" s="38">
        <f>SUM(M70:M71)</f>
        <v>0</v>
      </c>
      <c r="N69" s="39">
        <f>L69+M69</f>
        <v>0</v>
      </c>
      <c r="O69" s="102"/>
      <c r="P69" s="40">
        <f>N69+H69</f>
        <v>2120</v>
      </c>
      <c r="R69" s="18" t="s">
        <v>38</v>
      </c>
      <c r="S69" s="5">
        <f>S65+S66+S67</f>
        <v>27297.704000000002</v>
      </c>
    </row>
    <row r="70" spans="3:24" ht="15.75" thickBot="1" x14ac:dyDescent="0.3">
      <c r="C70" s="3" t="s">
        <v>167</v>
      </c>
      <c r="D70" s="31"/>
      <c r="E70" s="60"/>
      <c r="F70" s="44">
        <v>2000</v>
      </c>
      <c r="G70" s="44"/>
      <c r="H70" s="44"/>
      <c r="I70" s="103"/>
      <c r="J70" s="44"/>
      <c r="K70" s="44"/>
      <c r="L70" s="64"/>
      <c r="M70" s="64"/>
      <c r="N70" s="64"/>
      <c r="O70" s="103"/>
      <c r="P70" s="44"/>
      <c r="R70" s="18" t="s">
        <v>29</v>
      </c>
      <c r="S70" s="6">
        <f>S69-S68</f>
        <v>1767.5040000000008</v>
      </c>
      <c r="V70" s="48"/>
    </row>
    <row r="71" spans="3:24" ht="15.75" thickBot="1" x14ac:dyDescent="0.3">
      <c r="C71" s="3" t="s">
        <v>55</v>
      </c>
      <c r="D71" s="31"/>
      <c r="E71" s="31"/>
      <c r="F71" s="5">
        <v>60</v>
      </c>
      <c r="G71" s="44">
        <v>60</v>
      </c>
      <c r="H71" s="44"/>
      <c r="I71" s="103"/>
      <c r="J71" s="44"/>
      <c r="K71" s="44"/>
      <c r="L71" s="64"/>
      <c r="M71" s="64"/>
      <c r="N71" s="64"/>
      <c r="O71" s="103"/>
      <c r="P71" s="44" t="s">
        <v>1</v>
      </c>
      <c r="U71" s="48">
        <f>V63+V64+V65+V66</f>
        <v>9225</v>
      </c>
      <c r="W71" s="65" t="s">
        <v>5</v>
      </c>
      <c r="X71" s="66" t="e">
        <f>X54+X68</f>
        <v>#REF!</v>
      </c>
    </row>
    <row r="72" spans="3:24" x14ac:dyDescent="0.25">
      <c r="C72" s="3"/>
      <c r="D72" s="31"/>
      <c r="E72" s="31"/>
      <c r="F72" s="44"/>
      <c r="G72" s="44"/>
      <c r="H72" s="44"/>
      <c r="I72" s="103"/>
      <c r="J72" s="44"/>
      <c r="K72" s="44"/>
      <c r="L72" s="44"/>
      <c r="M72" s="44"/>
      <c r="N72" s="44"/>
      <c r="O72" s="103"/>
      <c r="P72" s="44"/>
    </row>
    <row r="73" spans="3:24" x14ac:dyDescent="0.25">
      <c r="C73" s="4" t="s">
        <v>27</v>
      </c>
      <c r="D73" s="34"/>
      <c r="E73" s="34"/>
      <c r="F73" s="35">
        <f>SUM(F10,F32,F54,F60,F63,F66,F69)</f>
        <v>22195.200000000001</v>
      </c>
      <c r="G73" s="35">
        <f>SUM(G10,G32,G54,G60,G63,G66,G69)</f>
        <v>3335</v>
      </c>
      <c r="H73" s="36">
        <f>F73+G73</f>
        <v>25530.2</v>
      </c>
      <c r="I73" s="102"/>
      <c r="J73" s="36"/>
      <c r="K73" s="38"/>
      <c r="L73" s="38">
        <f>SUM(L10,L32,L54,L63,L66,L69)</f>
        <v>9225</v>
      </c>
      <c r="M73" s="38">
        <f>SUM(M10,M32,M54,M63,M69)</f>
        <v>0</v>
      </c>
      <c r="N73" s="39">
        <f>N60+N32+N10</f>
        <v>9225</v>
      </c>
      <c r="O73" s="102"/>
      <c r="P73" s="40">
        <f>H73+N73</f>
        <v>34755.199999999997</v>
      </c>
      <c r="Q73" s="67"/>
      <c r="T73" s="68"/>
    </row>
    <row r="74" spans="3:24" x14ac:dyDescent="0.25">
      <c r="C74" s="15" t="s">
        <v>31</v>
      </c>
      <c r="D74" s="69">
        <v>0.52</v>
      </c>
      <c r="E74" s="32"/>
      <c r="F74" s="46">
        <f>F73*D74</f>
        <v>11541.504000000001</v>
      </c>
      <c r="G74" s="46">
        <f>G73*D74</f>
        <v>1734.2</v>
      </c>
      <c r="H74" s="70"/>
      <c r="I74" s="105"/>
      <c r="J74" s="70"/>
      <c r="K74" s="71"/>
      <c r="L74" s="71"/>
      <c r="M74" s="71"/>
      <c r="N74" s="71"/>
      <c r="O74" s="102"/>
      <c r="P74" s="46">
        <f>F74+G74</f>
        <v>13275.704000000002</v>
      </c>
      <c r="Q74" s="48"/>
      <c r="T74" s="33"/>
    </row>
    <row r="75" spans="3:24" x14ac:dyDescent="0.25">
      <c r="C75" s="16" t="s">
        <v>32</v>
      </c>
      <c r="D75" s="72">
        <v>0.52</v>
      </c>
      <c r="E75" s="31"/>
      <c r="F75" s="6">
        <f>L73*D75</f>
        <v>4797</v>
      </c>
      <c r="G75" s="6">
        <f>M73*D75</f>
        <v>0</v>
      </c>
      <c r="H75" s="70"/>
      <c r="I75" s="105"/>
      <c r="J75" s="70"/>
      <c r="K75" s="73"/>
      <c r="L75" s="74"/>
      <c r="M75" s="74"/>
      <c r="N75" s="74"/>
      <c r="P75" s="6">
        <f>F75+G75</f>
        <v>4797</v>
      </c>
      <c r="Q75" s="48"/>
      <c r="T75" s="33"/>
    </row>
    <row r="76" spans="3:24" x14ac:dyDescent="0.25">
      <c r="P76" s="76">
        <f>SUM(P73:P75)</f>
        <v>52827.903999999995</v>
      </c>
      <c r="S76" s="48"/>
      <c r="T76" s="33"/>
    </row>
    <row r="77" spans="3:24" x14ac:dyDescent="0.25">
      <c r="C77" s="256" t="s">
        <v>78</v>
      </c>
      <c r="D77" s="256"/>
      <c r="E77" s="256"/>
      <c r="F77" s="256"/>
      <c r="G77" s="256"/>
      <c r="H77" s="256"/>
      <c r="I77" s="256"/>
      <c r="J77" s="256"/>
      <c r="K77" s="256"/>
      <c r="L77" s="256"/>
      <c r="M77" s="256"/>
      <c r="N77" s="256"/>
      <c r="O77" s="256"/>
      <c r="P77" s="256"/>
      <c r="S77" s="48"/>
      <c r="T77" s="77"/>
    </row>
    <row r="78" spans="3:24" ht="15" customHeight="1" x14ac:dyDescent="0.25">
      <c r="C78" s="257" t="s">
        <v>35</v>
      </c>
      <c r="D78" s="257"/>
      <c r="E78" s="257"/>
      <c r="F78" s="257"/>
      <c r="G78" s="257"/>
      <c r="H78" s="257"/>
      <c r="I78" s="257"/>
      <c r="J78" s="257"/>
      <c r="K78" s="257"/>
      <c r="L78" s="257"/>
      <c r="M78" s="257"/>
      <c r="N78" s="257"/>
      <c r="O78" s="257"/>
      <c r="P78" s="257"/>
      <c r="T78" s="33"/>
    </row>
    <row r="79" spans="3:24" x14ac:dyDescent="0.25">
      <c r="C79" s="257"/>
      <c r="D79" s="257"/>
      <c r="E79" s="257"/>
      <c r="F79" s="257"/>
      <c r="G79" s="257"/>
      <c r="H79" s="257"/>
      <c r="I79" s="257"/>
      <c r="J79" s="257"/>
      <c r="K79" s="257"/>
      <c r="L79" s="257"/>
      <c r="M79" s="257"/>
      <c r="N79" s="257"/>
      <c r="O79" s="257"/>
      <c r="P79" s="257"/>
      <c r="T79" s="77"/>
    </row>
    <row r="80" spans="3:24" x14ac:dyDescent="0.25">
      <c r="C80" s="257"/>
      <c r="D80" s="257"/>
      <c r="E80" s="257"/>
      <c r="F80" s="257"/>
      <c r="G80" s="257"/>
      <c r="H80" s="257"/>
      <c r="I80" s="257"/>
      <c r="J80" s="257"/>
      <c r="K80" s="257"/>
      <c r="L80" s="257"/>
      <c r="M80" s="257"/>
      <c r="N80" s="257"/>
      <c r="O80" s="257"/>
      <c r="P80" s="257"/>
      <c r="R80" s="78"/>
      <c r="S80" s="77"/>
      <c r="T80" s="77"/>
      <c r="V80" s="48"/>
    </row>
    <row r="81" spans="3:24" x14ac:dyDescent="0.25">
      <c r="V81" s="48"/>
    </row>
    <row r="82" spans="3:24" ht="45" x14ac:dyDescent="0.25">
      <c r="C82" s="79" t="s">
        <v>56</v>
      </c>
      <c r="D82" s="184" t="s">
        <v>57</v>
      </c>
      <c r="E82" s="185" t="s">
        <v>76</v>
      </c>
      <c r="F82" s="185" t="s">
        <v>77</v>
      </c>
      <c r="G82" s="80" t="s">
        <v>58</v>
      </c>
      <c r="I82" s="33"/>
      <c r="K82" s="107"/>
      <c r="L82" s="107"/>
      <c r="M82"/>
      <c r="N82"/>
      <c r="O82" s="68"/>
      <c r="P82" s="68"/>
    </row>
    <row r="83" spans="3:24" ht="15" customHeight="1" x14ac:dyDescent="0.25">
      <c r="C83" s="17" t="s">
        <v>59</v>
      </c>
      <c r="D83" s="3"/>
      <c r="E83" s="44">
        <f>F73</f>
        <v>22195.200000000001</v>
      </c>
      <c r="F83" s="44">
        <f>G73</f>
        <v>3335</v>
      </c>
      <c r="G83" s="44">
        <f>SUM(E83:F83)</f>
        <v>25530.2</v>
      </c>
      <c r="I83" s="33"/>
      <c r="K83" s="103"/>
      <c r="L83" s="103"/>
      <c r="M83" s="19"/>
      <c r="N83" s="19"/>
      <c r="O83" s="19"/>
      <c r="P83" s="19"/>
    </row>
    <row r="84" spans="3:24" ht="15" customHeight="1" x14ac:dyDescent="0.25">
      <c r="C84" s="182" t="s">
        <v>60</v>
      </c>
      <c r="D84" s="81">
        <v>0.52</v>
      </c>
      <c r="E84" s="44">
        <f>F73*D84</f>
        <v>11541.504000000001</v>
      </c>
      <c r="F84" s="44">
        <f>G73*D84</f>
        <v>1734.2</v>
      </c>
      <c r="G84" s="44">
        <f>SUM(E84:F84)</f>
        <v>13275.704000000002</v>
      </c>
      <c r="I84" s="33"/>
      <c r="K84" s="103"/>
      <c r="L84" s="103"/>
      <c r="M84" s="19"/>
      <c r="N84" s="19"/>
      <c r="O84" s="19"/>
      <c r="P84" s="19"/>
    </row>
    <row r="85" spans="3:24" ht="15" customHeight="1" x14ac:dyDescent="0.25">
      <c r="C85" s="182" t="s">
        <v>28</v>
      </c>
      <c r="D85" s="81"/>
      <c r="E85" s="44">
        <f>L61</f>
        <v>0</v>
      </c>
      <c r="F85" s="44">
        <f>M60</f>
        <v>0</v>
      </c>
      <c r="G85" s="44">
        <f t="shared" ref="G85:G86" si="21">SUM(E85:F85)</f>
        <v>0</v>
      </c>
      <c r="I85" s="33"/>
      <c r="K85" s="103"/>
      <c r="L85" s="103"/>
      <c r="M85" s="19"/>
      <c r="N85" s="19"/>
      <c r="O85" s="19"/>
      <c r="P85" s="19"/>
    </row>
    <row r="86" spans="3:24" ht="30" customHeight="1" x14ac:dyDescent="0.25">
      <c r="C86" s="182" t="s">
        <v>61</v>
      </c>
      <c r="D86" s="81"/>
      <c r="E86" s="44">
        <f>L73</f>
        <v>9225</v>
      </c>
      <c r="F86" s="44">
        <f>M73</f>
        <v>0</v>
      </c>
      <c r="G86" s="44">
        <f t="shared" si="21"/>
        <v>9225</v>
      </c>
      <c r="I86" s="33"/>
      <c r="K86" s="103"/>
      <c r="L86" s="103"/>
      <c r="M86" s="19"/>
      <c r="N86" s="19"/>
      <c r="O86" s="19"/>
      <c r="P86" s="19"/>
    </row>
    <row r="87" spans="3:24" ht="15" customHeight="1" x14ac:dyDescent="0.25">
      <c r="C87" s="182" t="s">
        <v>62</v>
      </c>
      <c r="D87" s="81">
        <v>0.52</v>
      </c>
      <c r="E87" s="44">
        <f>L73*D87</f>
        <v>4797</v>
      </c>
      <c r="F87" s="44">
        <f>M73*D87</f>
        <v>0</v>
      </c>
      <c r="G87" s="44">
        <f>SUM(E87:F87)</f>
        <v>4797</v>
      </c>
      <c r="I87" s="33"/>
      <c r="K87" s="103"/>
      <c r="L87" s="103"/>
      <c r="M87"/>
      <c r="N87"/>
      <c r="O87"/>
      <c r="P87"/>
    </row>
    <row r="88" spans="3:24" x14ac:dyDescent="0.25">
      <c r="C88" s="183" t="s">
        <v>63</v>
      </c>
      <c r="D88" s="81"/>
      <c r="E88" s="44">
        <f>E83-SUM(E84:E87)</f>
        <v>-3368.3040000000001</v>
      </c>
      <c r="F88" s="44">
        <f>F83-SUM(F84:F87)</f>
        <v>1600.8</v>
      </c>
      <c r="G88" s="44">
        <f>SUM(E88:F88)</f>
        <v>-1767.5040000000001</v>
      </c>
      <c r="I88" s="33"/>
      <c r="K88" s="103"/>
      <c r="L88" s="103"/>
      <c r="M88"/>
      <c r="N88"/>
      <c r="O88"/>
      <c r="P88"/>
      <c r="Q88" s="68"/>
      <c r="R88" s="68"/>
      <c r="S88" s="68"/>
      <c r="T88" s="68"/>
    </row>
    <row r="89" spans="3:24" x14ac:dyDescent="0.25">
      <c r="D89" s="19"/>
      <c r="E89" s="19"/>
      <c r="F89" s="19"/>
      <c r="G89" s="19"/>
      <c r="H89" s="19"/>
      <c r="I89" s="108"/>
      <c r="J89" s="19"/>
      <c r="K89" s="82"/>
      <c r="L89" s="19"/>
      <c r="M89" s="19"/>
      <c r="N89" s="19"/>
      <c r="O89" s="108"/>
      <c r="P89" s="19"/>
      <c r="U89" s="83"/>
      <c r="V89" s="83"/>
      <c r="W89" s="83"/>
      <c r="X89" s="83"/>
    </row>
    <row r="90" spans="3:24" ht="15" customHeight="1" x14ac:dyDescent="0.25">
      <c r="C90" s="255" t="s">
        <v>168</v>
      </c>
      <c r="D90" s="255"/>
      <c r="E90" s="255"/>
      <c r="F90" s="255"/>
      <c r="G90" s="255"/>
      <c r="H90" s="255"/>
      <c r="I90" s="255"/>
      <c r="J90" s="255"/>
      <c r="K90" s="255"/>
      <c r="L90" s="255"/>
      <c r="M90" s="255"/>
      <c r="N90" s="255"/>
      <c r="O90" s="255"/>
      <c r="P90" s="255"/>
    </row>
    <row r="91" spans="3:24" x14ac:dyDescent="0.25">
      <c r="C91" s="255"/>
      <c r="D91" s="255"/>
      <c r="E91" s="255"/>
      <c r="F91" s="255"/>
      <c r="G91" s="255"/>
      <c r="H91" s="255"/>
      <c r="I91" s="255"/>
      <c r="J91" s="255"/>
      <c r="K91" s="255"/>
      <c r="L91" s="255"/>
      <c r="M91" s="255"/>
      <c r="N91" s="255"/>
      <c r="O91" s="255"/>
      <c r="P91" s="255"/>
    </row>
    <row r="92" spans="3:24" x14ac:dyDescent="0.25">
      <c r="C92" s="255"/>
      <c r="D92" s="255"/>
      <c r="E92" s="255"/>
      <c r="F92" s="255"/>
      <c r="G92" s="255"/>
      <c r="H92" s="255"/>
      <c r="I92" s="255"/>
      <c r="J92" s="255"/>
      <c r="K92" s="255"/>
      <c r="L92" s="255"/>
      <c r="M92" s="255"/>
      <c r="N92" s="255"/>
      <c r="O92" s="255"/>
      <c r="P92" s="255"/>
    </row>
    <row r="95" spans="3:24" x14ac:dyDescent="0.25">
      <c r="C95" s="84"/>
      <c r="D95" s="84"/>
      <c r="E95" s="84"/>
      <c r="F95" s="84"/>
      <c r="G95" s="84"/>
      <c r="H95" s="84"/>
      <c r="I95" s="109"/>
      <c r="J95" s="84"/>
      <c r="K95" s="84"/>
      <c r="L95" s="84"/>
      <c r="M95" s="84"/>
      <c r="N95" s="84"/>
      <c r="O95" s="109"/>
      <c r="P95" s="84"/>
    </row>
    <row r="96" spans="3:24" x14ac:dyDescent="0.25">
      <c r="C96" s="84"/>
      <c r="D96" s="84"/>
      <c r="E96" s="84"/>
      <c r="F96" s="84"/>
      <c r="G96" s="84"/>
      <c r="H96" s="84"/>
      <c r="I96" s="109"/>
      <c r="J96" s="84"/>
      <c r="K96" s="84"/>
      <c r="L96" s="84"/>
      <c r="M96" s="84"/>
      <c r="N96" s="84"/>
      <c r="O96" s="109"/>
      <c r="P96" s="84"/>
    </row>
  </sheetData>
  <mergeCells count="9">
    <mergeCell ref="C3:P3"/>
    <mergeCell ref="U24:W24"/>
    <mergeCell ref="U60:W60"/>
    <mergeCell ref="R64:S64"/>
    <mergeCell ref="C90:P92"/>
    <mergeCell ref="C77:P77"/>
    <mergeCell ref="C78:P80"/>
    <mergeCell ref="J8:N8"/>
    <mergeCell ref="D8:H8"/>
  </mergeCells>
  <conditionalFormatting sqref="R80:T80 T79 R70:S70">
    <cfRule type="cellIs" dxfId="3" priority="4" operator="greaterThan">
      <formula>0</formula>
    </cfRule>
  </conditionalFormatting>
  <conditionalFormatting sqref="T79 S70">
    <cfRule type="cellIs" dxfId="2" priority="2" operator="greaterThan">
      <formula>0</formula>
    </cfRule>
    <cfRule type="cellIs" dxfId="1" priority="3" operator="lessThan">
      <formula>0</formula>
    </cfRule>
  </conditionalFormatting>
  <conditionalFormatting sqref="T79 R70:S70">
    <cfRule type="cellIs" dxfId="0" priority="1" operator="greaterThan">
      <formula>0</formula>
    </cfRule>
  </conditionalFormatting>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46080-BFB4-4A2B-829D-274591A1A9F4}">
  <dimension ref="A1:J78"/>
  <sheetViews>
    <sheetView topLeftCell="B10" workbookViewId="0">
      <selection activeCell="I21" sqref="I21"/>
    </sheetView>
  </sheetViews>
  <sheetFormatPr defaultRowHeight="15" x14ac:dyDescent="0.25"/>
  <cols>
    <col min="1" max="1" width="38.42578125" style="195" customWidth="1"/>
    <col min="2" max="2" width="44.28515625" style="195" customWidth="1"/>
    <col min="3" max="3" width="41" style="195" customWidth="1"/>
    <col min="4" max="4" width="23" style="195" bestFit="1" customWidth="1"/>
    <col min="5" max="5" width="14.28515625" style="195" customWidth="1"/>
    <col min="6" max="6" width="18.28515625" style="195" bestFit="1" customWidth="1"/>
    <col min="7" max="7" width="15.7109375" style="195" customWidth="1"/>
    <col min="8" max="8" width="9.140625" style="195"/>
    <col min="9" max="9" width="20.85546875" style="195" bestFit="1" customWidth="1"/>
    <col min="10" max="10" width="10.140625" style="195" bestFit="1" customWidth="1"/>
    <col min="11" max="16384" width="9.140625" style="195"/>
  </cols>
  <sheetData>
    <row r="1" spans="1:7" ht="75" x14ac:dyDescent="0.25">
      <c r="A1" s="225" t="s">
        <v>176</v>
      </c>
      <c r="B1" s="19" t="s">
        <v>199</v>
      </c>
    </row>
    <row r="2" spans="1:7" x14ac:dyDescent="0.25">
      <c r="A2" s="198" t="s">
        <v>177</v>
      </c>
      <c r="B2" s="195" t="s">
        <v>200</v>
      </c>
    </row>
    <row r="3" spans="1:7" x14ac:dyDescent="0.25">
      <c r="A3" s="198" t="s">
        <v>178</v>
      </c>
      <c r="B3" s="195" t="s">
        <v>201</v>
      </c>
    </row>
    <row r="4" spans="1:7" x14ac:dyDescent="0.25">
      <c r="A4" s="198" t="s">
        <v>84</v>
      </c>
      <c r="B4" s="195" t="s">
        <v>202</v>
      </c>
    </row>
    <row r="5" spans="1:7" ht="43.5" customHeight="1" x14ac:dyDescent="0.25">
      <c r="A5" s="113" t="s">
        <v>179</v>
      </c>
      <c r="B5" s="226" t="s">
        <v>204</v>
      </c>
      <c r="C5" s="198" t="s">
        <v>180</v>
      </c>
    </row>
    <row r="6" spans="1:7" x14ac:dyDescent="0.25">
      <c r="A6" s="198" t="s">
        <v>85</v>
      </c>
      <c r="B6" s="195" t="s">
        <v>203</v>
      </c>
      <c r="C6" s="198" t="s">
        <v>86</v>
      </c>
      <c r="D6" s="113"/>
      <c r="E6" s="113" t="s">
        <v>87</v>
      </c>
      <c r="F6" s="113" t="s">
        <v>88</v>
      </c>
      <c r="G6" s="113" t="s">
        <v>89</v>
      </c>
    </row>
    <row r="7" spans="1:7" ht="15.75" thickBot="1" x14ac:dyDescent="0.3">
      <c r="A7" s="198" t="s">
        <v>181</v>
      </c>
      <c r="B7" s="199"/>
      <c r="C7" s="114" t="s">
        <v>90</v>
      </c>
      <c r="D7" s="115"/>
      <c r="E7" s="116">
        <f>SUM(E8:E14)</f>
        <v>21100</v>
      </c>
      <c r="F7" s="117">
        <f>SUM(F8:F14)</f>
        <v>7500</v>
      </c>
      <c r="G7" s="118">
        <f t="shared" ref="G7:G31" si="0">SUM(E7:F7)</f>
        <v>28600</v>
      </c>
    </row>
    <row r="8" spans="1:7" ht="51.75" customHeight="1" x14ac:dyDescent="0.25">
      <c r="A8" s="113" t="s">
        <v>182</v>
      </c>
      <c r="B8" s="227" t="s">
        <v>205</v>
      </c>
      <c r="C8" s="200" t="s">
        <v>91</v>
      </c>
      <c r="D8" s="119"/>
      <c r="E8" s="201">
        <f>E41</f>
        <v>2500</v>
      </c>
      <c r="F8" s="202">
        <f>F41</f>
        <v>7500</v>
      </c>
      <c r="G8" s="203">
        <f t="shared" si="0"/>
        <v>10000</v>
      </c>
    </row>
    <row r="9" spans="1:7" x14ac:dyDescent="0.25">
      <c r="A9" s="113" t="s">
        <v>183</v>
      </c>
      <c r="B9" s="199"/>
      <c r="C9" s="200" t="s">
        <v>43</v>
      </c>
      <c r="D9" s="119"/>
      <c r="E9" s="201">
        <f>SUM(E42:E46)</f>
        <v>5000</v>
      </c>
      <c r="F9" s="202">
        <f>SUM(F42:F46)</f>
        <v>0</v>
      </c>
      <c r="G9" s="203">
        <f t="shared" si="0"/>
        <v>5000</v>
      </c>
    </row>
    <row r="10" spans="1:7" x14ac:dyDescent="0.25">
      <c r="A10" s="113" t="s">
        <v>184</v>
      </c>
      <c r="B10" s="199"/>
      <c r="C10" s="200" t="s">
        <v>92</v>
      </c>
      <c r="D10" s="119"/>
      <c r="E10" s="201">
        <f>E47</f>
        <v>0</v>
      </c>
      <c r="F10" s="202">
        <f>F47</f>
        <v>0</v>
      </c>
      <c r="G10" s="203">
        <f t="shared" si="0"/>
        <v>0</v>
      </c>
    </row>
    <row r="11" spans="1:7" x14ac:dyDescent="0.25">
      <c r="A11" s="113" t="s">
        <v>185</v>
      </c>
      <c r="B11" s="199"/>
      <c r="C11" s="200" t="s">
        <v>82</v>
      </c>
      <c r="D11" s="119"/>
      <c r="E11" s="201">
        <f>E48+E49</f>
        <v>10000</v>
      </c>
      <c r="F11" s="202">
        <v>0</v>
      </c>
      <c r="G11" s="203">
        <f t="shared" si="0"/>
        <v>10000</v>
      </c>
    </row>
    <row r="12" spans="1:7" x14ac:dyDescent="0.25">
      <c r="A12" s="113" t="s">
        <v>186</v>
      </c>
      <c r="B12" s="195" t="s">
        <v>206</v>
      </c>
      <c r="C12" s="204" t="s">
        <v>93</v>
      </c>
      <c r="D12" s="119"/>
      <c r="E12" s="201">
        <f>SUM(E50:E51)</f>
        <v>3600</v>
      </c>
      <c r="F12" s="202">
        <v>0</v>
      </c>
      <c r="G12" s="203">
        <f t="shared" si="0"/>
        <v>3600</v>
      </c>
    </row>
    <row r="13" spans="1:7" x14ac:dyDescent="0.25">
      <c r="A13" s="113" t="s">
        <v>187</v>
      </c>
      <c r="B13" s="199"/>
      <c r="C13" s="204" t="s">
        <v>44</v>
      </c>
      <c r="D13" s="119"/>
      <c r="E13" s="201">
        <v>0</v>
      </c>
      <c r="F13" s="202">
        <v>0</v>
      </c>
      <c r="G13" s="203">
        <f t="shared" si="0"/>
        <v>0</v>
      </c>
    </row>
    <row r="14" spans="1:7" ht="15.75" thickBot="1" x14ac:dyDescent="0.3">
      <c r="A14" s="113" t="s">
        <v>188</v>
      </c>
      <c r="B14" s="199"/>
      <c r="C14" s="205" t="s">
        <v>47</v>
      </c>
      <c r="D14" s="115"/>
      <c r="E14" s="201">
        <v>0</v>
      </c>
      <c r="F14" s="202">
        <v>0</v>
      </c>
      <c r="G14" s="203">
        <f t="shared" si="0"/>
        <v>0</v>
      </c>
    </row>
    <row r="15" spans="1:7" ht="15.75" thickBot="1" x14ac:dyDescent="0.3">
      <c r="A15" s="113" t="s">
        <v>189</v>
      </c>
      <c r="B15" s="199"/>
      <c r="C15" s="206" t="s">
        <v>94</v>
      </c>
      <c r="D15" s="115"/>
      <c r="E15" s="121">
        <f>SUM(E16:E22)</f>
        <v>2310.1999999999998</v>
      </c>
      <c r="F15" s="121">
        <f>SUM(F16:F22)</f>
        <v>1725</v>
      </c>
      <c r="G15" s="122">
        <f>SUM(E15:F15)</f>
        <v>4035.2</v>
      </c>
    </row>
    <row r="16" spans="1:7" ht="75" x14ac:dyDescent="0.25">
      <c r="A16" s="113" t="s">
        <v>190</v>
      </c>
      <c r="B16" s="19" t="s">
        <v>207</v>
      </c>
      <c r="C16" s="200" t="s">
        <v>91</v>
      </c>
      <c r="D16" s="119"/>
      <c r="E16" s="201">
        <f>E55</f>
        <v>575</v>
      </c>
      <c r="F16" s="201">
        <f>F55</f>
        <v>1725</v>
      </c>
      <c r="G16" s="203">
        <f t="shared" si="0"/>
        <v>2300</v>
      </c>
    </row>
    <row r="17" spans="1:7" x14ac:dyDescent="0.25">
      <c r="C17" s="200" t="s">
        <v>43</v>
      </c>
      <c r="D17" s="119"/>
      <c r="E17" s="201">
        <f>SUM(E56:E60)</f>
        <v>1350</v>
      </c>
      <c r="F17" s="201">
        <f>SUM(F56:F60)</f>
        <v>0</v>
      </c>
      <c r="G17" s="203">
        <f t="shared" si="0"/>
        <v>1350</v>
      </c>
    </row>
    <row r="18" spans="1:7" ht="15.75" thickBot="1" x14ac:dyDescent="0.3">
      <c r="A18" s="207" t="s">
        <v>191</v>
      </c>
      <c r="B18" s="208"/>
      <c r="C18" s="200" t="s">
        <v>92</v>
      </c>
      <c r="D18" s="119"/>
      <c r="E18" s="201">
        <f>E61</f>
        <v>0</v>
      </c>
      <c r="F18" s="201">
        <f>F61</f>
        <v>0</v>
      </c>
      <c r="G18" s="203">
        <f t="shared" si="0"/>
        <v>0</v>
      </c>
    </row>
    <row r="19" spans="1:7" x14ac:dyDescent="0.25">
      <c r="A19" s="113" t="s">
        <v>192</v>
      </c>
      <c r="B19" s="228" t="s">
        <v>209</v>
      </c>
      <c r="C19" s="200" t="s">
        <v>82</v>
      </c>
      <c r="D19" s="119"/>
      <c r="E19" s="201">
        <f>E62+E63</f>
        <v>324</v>
      </c>
      <c r="F19" s="201">
        <f>F62+F63</f>
        <v>0</v>
      </c>
      <c r="G19" s="203">
        <f t="shared" si="0"/>
        <v>324</v>
      </c>
    </row>
    <row r="20" spans="1:7" ht="30" x14ac:dyDescent="0.25">
      <c r="A20" s="113" t="s">
        <v>193</v>
      </c>
      <c r="B20" s="228" t="s">
        <v>210</v>
      </c>
      <c r="C20" s="204" t="s">
        <v>93</v>
      </c>
      <c r="D20" s="119"/>
      <c r="E20" s="201">
        <f>E64+E65</f>
        <v>61.2</v>
      </c>
      <c r="F20" s="201">
        <f>F64+F65</f>
        <v>0</v>
      </c>
      <c r="G20" s="203">
        <f t="shared" si="0"/>
        <v>61.2</v>
      </c>
    </row>
    <row r="21" spans="1:7" ht="30" x14ac:dyDescent="0.25">
      <c r="A21" s="113" t="s">
        <v>194</v>
      </c>
      <c r="B21" s="19" t="s">
        <v>211</v>
      </c>
      <c r="C21" s="204" t="s">
        <v>44</v>
      </c>
      <c r="D21" s="119"/>
      <c r="E21" s="201">
        <v>0</v>
      </c>
      <c r="F21" s="201">
        <v>0</v>
      </c>
      <c r="G21" s="203">
        <f t="shared" si="0"/>
        <v>0</v>
      </c>
    </row>
    <row r="22" spans="1:7" ht="15.75" thickBot="1" x14ac:dyDescent="0.3">
      <c r="C22" s="205" t="s">
        <v>47</v>
      </c>
      <c r="D22" s="115"/>
      <c r="E22" s="201">
        <v>0</v>
      </c>
      <c r="F22" s="201">
        <v>0</v>
      </c>
      <c r="G22" s="203">
        <f t="shared" si="0"/>
        <v>0</v>
      </c>
    </row>
    <row r="23" spans="1:7" ht="45.75" thickBot="1" x14ac:dyDescent="0.3">
      <c r="A23" s="113" t="s">
        <v>195</v>
      </c>
      <c r="B23" s="19" t="s">
        <v>208</v>
      </c>
      <c r="C23" s="206" t="s">
        <v>95</v>
      </c>
      <c r="D23" s="115"/>
      <c r="E23" s="121">
        <f t="shared" ref="E23:F23" si="1">SUM(E24:E25)</f>
        <v>0</v>
      </c>
      <c r="F23" s="121">
        <f t="shared" si="1"/>
        <v>0</v>
      </c>
      <c r="G23" s="122">
        <f t="shared" si="0"/>
        <v>0</v>
      </c>
    </row>
    <row r="24" spans="1:7" x14ac:dyDescent="0.25">
      <c r="C24" s="200" t="s">
        <v>82</v>
      </c>
      <c r="D24" s="119"/>
      <c r="E24" s="201">
        <f>E69</f>
        <v>0</v>
      </c>
      <c r="F24" s="201">
        <f>F69</f>
        <v>0</v>
      </c>
      <c r="G24" s="203">
        <f t="shared" si="0"/>
        <v>0</v>
      </c>
    </row>
    <row r="25" spans="1:7" ht="15.75" thickBot="1" x14ac:dyDescent="0.3">
      <c r="C25" s="209" t="s">
        <v>93</v>
      </c>
      <c r="D25" s="115"/>
      <c r="E25" s="210">
        <f>E70</f>
        <v>0</v>
      </c>
      <c r="F25" s="210">
        <f>F70</f>
        <v>0</v>
      </c>
      <c r="G25" s="211">
        <f t="shared" si="0"/>
        <v>0</v>
      </c>
    </row>
    <row r="26" spans="1:7" x14ac:dyDescent="0.25">
      <c r="C26" s="200" t="s">
        <v>96</v>
      </c>
      <c r="D26" s="119"/>
      <c r="E26" s="124">
        <f>WVWRIBudgetFormat!H54</f>
        <v>0</v>
      </c>
      <c r="F26" s="125">
        <f>WVWRIBudgetFormat!N54</f>
        <v>0</v>
      </c>
      <c r="G26" s="203">
        <f t="shared" si="0"/>
        <v>0</v>
      </c>
    </row>
    <row r="27" spans="1:7" x14ac:dyDescent="0.25">
      <c r="C27" s="200" t="s">
        <v>97</v>
      </c>
      <c r="D27" s="119"/>
      <c r="E27" s="124">
        <f>WVWRIBudgetFormat!H57</f>
        <v>0</v>
      </c>
      <c r="F27" s="125">
        <f>WVWRIBudgetFormat!N57</f>
        <v>0</v>
      </c>
      <c r="G27" s="203">
        <f t="shared" si="0"/>
        <v>0</v>
      </c>
    </row>
    <row r="28" spans="1:7" x14ac:dyDescent="0.25">
      <c r="C28" s="200" t="s">
        <v>98</v>
      </c>
      <c r="D28" s="119"/>
      <c r="E28" s="124">
        <f>WVWRIBudgetFormat!H66</f>
        <v>0</v>
      </c>
      <c r="F28" s="125">
        <f>WVWRIBudgetFormat!N66</f>
        <v>0</v>
      </c>
      <c r="G28" s="203">
        <f t="shared" si="0"/>
        <v>0</v>
      </c>
    </row>
    <row r="29" spans="1:7" x14ac:dyDescent="0.25">
      <c r="C29" s="200" t="s">
        <v>19</v>
      </c>
      <c r="D29" s="119"/>
      <c r="E29" s="124">
        <f>WVWRIBudgetFormat!H63</f>
        <v>0</v>
      </c>
      <c r="F29" s="125">
        <f>WVWRIBudgetFormat!N63</f>
        <v>0</v>
      </c>
      <c r="G29" s="203">
        <f t="shared" si="0"/>
        <v>0</v>
      </c>
    </row>
    <row r="30" spans="1:7" ht="15.75" thickBot="1" x14ac:dyDescent="0.3">
      <c r="C30" s="200" t="s">
        <v>99</v>
      </c>
      <c r="D30" s="119"/>
      <c r="E30" s="124">
        <f>WVWRIBudgetFormat!H69</f>
        <v>2120</v>
      </c>
      <c r="F30" s="125">
        <f>WVWRIBudgetFormat!N69</f>
        <v>0</v>
      </c>
      <c r="G30" s="203">
        <f t="shared" si="0"/>
        <v>2120</v>
      </c>
    </row>
    <row r="31" spans="1:7" ht="15.75" thickBot="1" x14ac:dyDescent="0.3">
      <c r="C31" s="206" t="s">
        <v>100</v>
      </c>
      <c r="D31" s="126"/>
      <c r="E31" s="127">
        <f>SUM(E26:E30) + E23+E15+E7</f>
        <v>25530.2</v>
      </c>
      <c r="F31" s="127">
        <f>SUM(F26:F30) + F23+F15+F7</f>
        <v>9225</v>
      </c>
      <c r="G31" s="127">
        <f t="shared" si="0"/>
        <v>34755.199999999997</v>
      </c>
    </row>
    <row r="32" spans="1:7" x14ac:dyDescent="0.25">
      <c r="C32" s="200" t="s">
        <v>31</v>
      </c>
      <c r="D32" s="119"/>
      <c r="E32" s="124" t="s">
        <v>101</v>
      </c>
      <c r="F32" s="125">
        <f>WVWRIBudgetFormat!P74</f>
        <v>13275.704000000002</v>
      </c>
      <c r="G32" s="203">
        <f>F32</f>
        <v>13275.704000000002</v>
      </c>
    </row>
    <row r="33" spans="3:10" ht="15.75" thickBot="1" x14ac:dyDescent="0.3">
      <c r="C33" s="200" t="s">
        <v>102</v>
      </c>
      <c r="D33" s="119"/>
      <c r="E33" s="124" t="s">
        <v>101</v>
      </c>
      <c r="F33" s="125">
        <f>WVWRIBudgetFormat!F75+WVWRIBudgetFormat!G75</f>
        <v>4797</v>
      </c>
      <c r="G33" s="203">
        <f>F33</f>
        <v>4797</v>
      </c>
    </row>
    <row r="34" spans="3:10" ht="28.5" customHeight="1" x14ac:dyDescent="0.25">
      <c r="C34" s="212" t="s">
        <v>196</v>
      </c>
      <c r="D34" s="213"/>
      <c r="E34" s="214">
        <f>E31</f>
        <v>25530.2</v>
      </c>
      <c r="F34" s="214">
        <f>SUM(F31:F33)</f>
        <v>27297.704000000002</v>
      </c>
      <c r="G34" s="214">
        <f>SUM(E34:F34)</f>
        <v>52827.904000000002</v>
      </c>
    </row>
    <row r="35" spans="3:10" ht="28.5" hidden="1" customHeight="1" thickBot="1" x14ac:dyDescent="0.3">
      <c r="C35" s="215" t="s">
        <v>197</v>
      </c>
      <c r="D35" s="119"/>
      <c r="E35" s="216" t="e">
        <f>#REF!</f>
        <v>#REF!</v>
      </c>
      <c r="F35" s="217" t="e">
        <f>#REF!</f>
        <v>#REF!</v>
      </c>
      <c r="G35" s="218" t="e">
        <f>SUM(E35:F35)</f>
        <v>#REF!</v>
      </c>
    </row>
    <row r="36" spans="3:10" ht="16.5" hidden="1" thickTop="1" thickBot="1" x14ac:dyDescent="0.3">
      <c r="C36" s="219" t="s">
        <v>198</v>
      </c>
      <c r="D36" s="220"/>
      <c r="E36" s="221" t="e">
        <f>E34+E35</f>
        <v>#REF!</v>
      </c>
      <c r="F36" s="222" t="e">
        <f>F34+F35</f>
        <v>#REF!</v>
      </c>
      <c r="G36" s="223" t="e">
        <f>SUM(E36:F36)</f>
        <v>#REF!</v>
      </c>
    </row>
    <row r="38" spans="3:10" ht="15.75" thickBot="1" x14ac:dyDescent="0.3"/>
    <row r="39" spans="3:10" ht="15.75" thickBot="1" x14ac:dyDescent="0.3">
      <c r="C39" s="128" t="s">
        <v>103</v>
      </c>
      <c r="D39" s="129"/>
      <c r="E39" s="129"/>
      <c r="F39" s="129"/>
      <c r="G39" s="130"/>
    </row>
    <row r="40" spans="3:10" x14ac:dyDescent="0.25">
      <c r="C40" s="231" t="s">
        <v>104</v>
      </c>
      <c r="D40" s="232" t="s">
        <v>105</v>
      </c>
      <c r="E40" s="232" t="s">
        <v>87</v>
      </c>
      <c r="F40" s="233" t="s">
        <v>88</v>
      </c>
      <c r="G40" s="234" t="s">
        <v>89</v>
      </c>
    </row>
    <row r="41" spans="3:10" x14ac:dyDescent="0.25">
      <c r="C41" s="137" t="str">
        <f>WVWRIBudgetFormat!C12</f>
        <v>Name of PI</v>
      </c>
      <c r="D41" s="90" t="str">
        <f>WVWRIBudgetFormat!C11</f>
        <v>Principal Investigator</v>
      </c>
      <c r="E41" s="230">
        <f>WVWRIBudgetFormat!H12</f>
        <v>2500</v>
      </c>
      <c r="F41" s="125">
        <f>WVWRIBudgetFormat!N12</f>
        <v>7500</v>
      </c>
      <c r="G41" s="203">
        <f t="shared" ref="G41:G51" si="2">SUM(E41:F41)</f>
        <v>10000</v>
      </c>
    </row>
    <row r="42" spans="3:10" x14ac:dyDescent="0.25">
      <c r="C42" s="137" t="str">
        <f>WVWRIBudgetFormat!C14</f>
        <v>Name of Regular Investigator (WVU)</v>
      </c>
      <c r="D42" s="90" t="str">
        <f>WVWRIBudgetFormat!C13</f>
        <v>Regular Investigators</v>
      </c>
      <c r="E42" s="230">
        <f>WVWRIBudgetFormat!H14</f>
        <v>2500</v>
      </c>
      <c r="F42" s="125">
        <f>WVWRIBudgetFormat!N14</f>
        <v>0</v>
      </c>
      <c r="G42" s="203">
        <f t="shared" si="2"/>
        <v>2500</v>
      </c>
    </row>
    <row r="43" spans="3:10" x14ac:dyDescent="0.25">
      <c r="C43" s="137" t="str">
        <f>WVWRIBudgetFormat!C15</f>
        <v>Name of Regular Investigator (WVURC)</v>
      </c>
      <c r="D43" s="90" t="str">
        <f>WVWRIBudgetFormat!C13</f>
        <v>Regular Investigators</v>
      </c>
      <c r="E43" s="230">
        <f>WVWRIBudgetFormat!H15</f>
        <v>2500</v>
      </c>
      <c r="F43" s="125">
        <f>WVWRIBudgetFormat!N15</f>
        <v>0</v>
      </c>
      <c r="G43" s="203">
        <f t="shared" si="2"/>
        <v>2500</v>
      </c>
      <c r="I43" s="195" t="s">
        <v>143</v>
      </c>
      <c r="J43" s="120">
        <f>SUM(G41:G51)</f>
        <v>28600</v>
      </c>
    </row>
    <row r="44" spans="3:10" x14ac:dyDescent="0.25">
      <c r="C44" s="137" t="str">
        <f>WVWRIBudgetFormat!C16</f>
        <v>Name of Regular Investigator (WVU)</v>
      </c>
      <c r="D44" s="90" t="str">
        <f>WVWRIBudgetFormat!C13</f>
        <v>Regular Investigators</v>
      </c>
      <c r="E44" s="230">
        <f>WVWRIBudgetFormat!H16</f>
        <v>0</v>
      </c>
      <c r="F44" s="125">
        <f>WVWRIBudgetFormat!N16</f>
        <v>0</v>
      </c>
      <c r="G44" s="203">
        <f t="shared" si="2"/>
        <v>0</v>
      </c>
      <c r="I44" s="195" t="s">
        <v>212</v>
      </c>
      <c r="J44" s="120">
        <f>G7</f>
        <v>28600</v>
      </c>
    </row>
    <row r="45" spans="3:10" x14ac:dyDescent="0.25">
      <c r="C45" s="137" t="str">
        <f>WVWRIBudgetFormat!C17</f>
        <v>Name of Regular Investigator</v>
      </c>
      <c r="D45" s="90" t="str">
        <f>WVWRIBudgetFormat!C13</f>
        <v>Regular Investigators</v>
      </c>
      <c r="E45" s="230">
        <f>WVWRIBudgetFormat!H17</f>
        <v>0</v>
      </c>
      <c r="F45" s="125">
        <f>WVWRIBudgetFormat!N17</f>
        <v>0</v>
      </c>
      <c r="G45" s="203">
        <f t="shared" si="2"/>
        <v>0</v>
      </c>
    </row>
    <row r="46" spans="3:10" x14ac:dyDescent="0.25">
      <c r="C46" s="137" t="str">
        <f>WVWRIBudgetFormat!C18</f>
        <v>Name of Regular Investigator</v>
      </c>
      <c r="D46" s="90" t="str">
        <f>WVWRIBudgetFormat!C13</f>
        <v>Regular Investigators</v>
      </c>
      <c r="E46" s="230">
        <f>WVWRIBudgetFormat!H18</f>
        <v>0</v>
      </c>
      <c r="F46" s="125">
        <f>WVWRIBudgetFormat!N18</f>
        <v>0</v>
      </c>
      <c r="G46" s="203">
        <f t="shared" si="2"/>
        <v>0</v>
      </c>
    </row>
    <row r="47" spans="3:10" x14ac:dyDescent="0.25">
      <c r="C47" s="137" t="str">
        <f>WVWRIBudgetFormat!C20</f>
        <v>Name of Post Doc</v>
      </c>
      <c r="D47" s="90" t="str">
        <f>WVWRIBudgetFormat!C19</f>
        <v>Post-Doc</v>
      </c>
      <c r="E47" s="230">
        <f>WVWRIBudgetFormat!H20</f>
        <v>0</v>
      </c>
      <c r="F47" s="125">
        <f>WVWRIBudgetFormat!N19</f>
        <v>0</v>
      </c>
      <c r="G47" s="203">
        <f t="shared" si="2"/>
        <v>0</v>
      </c>
    </row>
    <row r="48" spans="3:10" x14ac:dyDescent="0.25">
      <c r="C48" s="137" t="str">
        <f>WVWRIBudgetFormat!C22</f>
        <v>Name of GRA (or TBD) - in state/out of state</v>
      </c>
      <c r="D48" s="90" t="str">
        <f>WVWRIBudgetFormat!C21</f>
        <v>Graduate Students</v>
      </c>
      <c r="E48" s="230">
        <f>WVWRIBudgetFormat!H22</f>
        <v>10000</v>
      </c>
      <c r="F48" s="125">
        <f>WVWRIBudgetFormat!N22</f>
        <v>0</v>
      </c>
      <c r="G48" s="203">
        <f>SUM(E48:F48)</f>
        <v>10000</v>
      </c>
    </row>
    <row r="49" spans="3:10" x14ac:dyDescent="0.25">
      <c r="C49" s="137" t="str">
        <f>WVWRIBudgetFormat!C23</f>
        <v>Name of GRA (or TBD) - in state/out of state</v>
      </c>
      <c r="D49" s="90" t="str">
        <f>WVWRIBudgetFormat!C21</f>
        <v>Graduate Students</v>
      </c>
      <c r="E49" s="230">
        <f>WVWRIBudgetFormat!H23</f>
        <v>0</v>
      </c>
      <c r="F49" s="125">
        <f>WVWRIBudgetFormat!N23</f>
        <v>0</v>
      </c>
      <c r="G49" s="203">
        <f t="shared" si="2"/>
        <v>0</v>
      </c>
    </row>
    <row r="50" spans="3:10" x14ac:dyDescent="0.25">
      <c r="C50" s="137" t="str">
        <f>WVWRIBudgetFormat!C25</f>
        <v>Name of UG (or TBD)</v>
      </c>
      <c r="D50" s="90" t="str">
        <f>WVWRIBudgetFormat!C24</f>
        <v>Undergraduate Students</v>
      </c>
      <c r="E50" s="230">
        <f>WVWRIBudgetFormat!H25</f>
        <v>3600</v>
      </c>
      <c r="F50" s="125">
        <f>WVWRIBudgetFormat!N25</f>
        <v>0</v>
      </c>
      <c r="G50" s="203">
        <f t="shared" si="2"/>
        <v>3600</v>
      </c>
    </row>
    <row r="51" spans="3:10" ht="15.75" thickBot="1" x14ac:dyDescent="0.3">
      <c r="C51" s="138" t="str">
        <f>WVWRIBudgetFormat!C26</f>
        <v>Name of UG (or TBD)</v>
      </c>
      <c r="D51" s="123" t="str">
        <f>WVWRIBudgetFormat!C24</f>
        <v>Undergraduate Students</v>
      </c>
      <c r="E51" s="139">
        <f>WVWRIBudgetFormat!H26</f>
        <v>0</v>
      </c>
      <c r="F51" s="140">
        <f>WVWRIBudgetFormat!N26</f>
        <v>0</v>
      </c>
      <c r="G51" s="224">
        <f t="shared" si="2"/>
        <v>0</v>
      </c>
    </row>
    <row r="52" spans="3:10" ht="15.75" thickBot="1" x14ac:dyDescent="0.3"/>
    <row r="53" spans="3:10" x14ac:dyDescent="0.25">
      <c r="C53" s="128" t="s">
        <v>106</v>
      </c>
      <c r="D53" s="129"/>
      <c r="E53" s="129"/>
      <c r="F53" s="129"/>
      <c r="G53" s="130"/>
    </row>
    <row r="54" spans="3:10" x14ac:dyDescent="0.25">
      <c r="C54" s="133" t="s">
        <v>104</v>
      </c>
      <c r="D54" s="229" t="s">
        <v>105</v>
      </c>
      <c r="E54" s="229" t="s">
        <v>87</v>
      </c>
      <c r="F54" s="135" t="s">
        <v>88</v>
      </c>
      <c r="G54" s="136" t="s">
        <v>89</v>
      </c>
    </row>
    <row r="55" spans="3:10" x14ac:dyDescent="0.25">
      <c r="C55" s="137" t="str">
        <f t="shared" ref="C55:C65" si="3">C41</f>
        <v>Name of PI</v>
      </c>
      <c r="D55" s="90" t="str">
        <f t="shared" ref="D55:D65" si="4">D41</f>
        <v>Principal Investigator</v>
      </c>
      <c r="E55" s="230">
        <f>WVWRIBudgetFormat!H33</f>
        <v>575</v>
      </c>
      <c r="F55" s="125">
        <f>WVWRIBudgetFormat!N33</f>
        <v>1725</v>
      </c>
      <c r="G55" s="203">
        <f t="shared" ref="G55:G65" si="5">SUM(E55:F55)</f>
        <v>2300</v>
      </c>
    </row>
    <row r="56" spans="3:10" x14ac:dyDescent="0.25">
      <c r="C56" s="137" t="str">
        <f t="shared" si="3"/>
        <v>Name of Regular Investigator (WVU)</v>
      </c>
      <c r="D56" s="90" t="str">
        <f t="shared" si="4"/>
        <v>Regular Investigators</v>
      </c>
      <c r="E56" s="230">
        <f>WVWRIBudgetFormat!H36</f>
        <v>575</v>
      </c>
      <c r="F56" s="125">
        <f>WVWRIBudgetFormat!N36</f>
        <v>0</v>
      </c>
      <c r="G56" s="203">
        <f t="shared" si="5"/>
        <v>575</v>
      </c>
    </row>
    <row r="57" spans="3:10" x14ac:dyDescent="0.25">
      <c r="C57" s="137" t="str">
        <f t="shared" si="3"/>
        <v>Name of Regular Investigator (WVURC)</v>
      </c>
      <c r="D57" s="90" t="str">
        <f t="shared" si="4"/>
        <v>Regular Investigators</v>
      </c>
      <c r="E57" s="230">
        <f>WVWRIBudgetFormat!H37</f>
        <v>775</v>
      </c>
      <c r="F57" s="125">
        <f>WVWRIBudgetFormat!N37</f>
        <v>0</v>
      </c>
      <c r="G57" s="203">
        <f t="shared" si="5"/>
        <v>775</v>
      </c>
      <c r="I57" s="195" t="s">
        <v>143</v>
      </c>
      <c r="J57" s="120">
        <f>SUM(G55:G65)</f>
        <v>4035.2</v>
      </c>
    </row>
    <row r="58" spans="3:10" x14ac:dyDescent="0.25">
      <c r="C58" s="137" t="str">
        <f t="shared" si="3"/>
        <v>Name of Regular Investigator (WVU)</v>
      </c>
      <c r="D58" s="90" t="str">
        <f t="shared" si="4"/>
        <v>Regular Investigators</v>
      </c>
      <c r="E58" s="230">
        <f>WVWRIBudgetFormat!H38</f>
        <v>0</v>
      </c>
      <c r="F58" s="125">
        <f>WVWRIBudgetFormat!N38</f>
        <v>0</v>
      </c>
      <c r="G58" s="203">
        <f t="shared" si="5"/>
        <v>0</v>
      </c>
      <c r="I58" s="195" t="s">
        <v>212</v>
      </c>
      <c r="J58" s="120">
        <f>G15</f>
        <v>4035.2</v>
      </c>
    </row>
    <row r="59" spans="3:10" x14ac:dyDescent="0.25">
      <c r="C59" s="137" t="str">
        <f t="shared" si="3"/>
        <v>Name of Regular Investigator</v>
      </c>
      <c r="D59" s="90" t="str">
        <f t="shared" si="4"/>
        <v>Regular Investigators</v>
      </c>
      <c r="E59" s="230">
        <f>WVWRIBudgetFormat!H39</f>
        <v>0</v>
      </c>
      <c r="F59" s="125">
        <f>WVWRIBudgetFormat!N39</f>
        <v>0</v>
      </c>
      <c r="G59" s="203">
        <f t="shared" si="5"/>
        <v>0</v>
      </c>
    </row>
    <row r="60" spans="3:10" x14ac:dyDescent="0.25">
      <c r="C60" s="137" t="str">
        <f t="shared" si="3"/>
        <v>Name of Regular Investigator</v>
      </c>
      <c r="D60" s="90" t="str">
        <f t="shared" si="4"/>
        <v>Regular Investigators</v>
      </c>
      <c r="E60" s="230">
        <f>WVWRIBudgetFormat!H40</f>
        <v>0</v>
      </c>
      <c r="F60" s="125">
        <f>WVWRIBudgetFormat!N40</f>
        <v>0</v>
      </c>
      <c r="G60" s="203">
        <f t="shared" si="5"/>
        <v>0</v>
      </c>
    </row>
    <row r="61" spans="3:10" x14ac:dyDescent="0.25">
      <c r="C61" s="137" t="str">
        <f t="shared" si="3"/>
        <v>Name of Post Doc</v>
      </c>
      <c r="D61" s="90" t="str">
        <f t="shared" si="4"/>
        <v>Post-Doc</v>
      </c>
      <c r="E61" s="230">
        <f>WVWRIBudgetFormat!H41</f>
        <v>0</v>
      </c>
      <c r="F61" s="125">
        <f>WVWRIBudgetFormat!N41</f>
        <v>0</v>
      </c>
      <c r="G61" s="203"/>
    </row>
    <row r="62" spans="3:10" x14ac:dyDescent="0.25">
      <c r="C62" s="137" t="str">
        <f t="shared" si="3"/>
        <v>Name of GRA (or TBD) - in state/out of state</v>
      </c>
      <c r="D62" s="90" t="str">
        <f t="shared" si="4"/>
        <v>Graduate Students</v>
      </c>
      <c r="E62" s="230">
        <f>WVWRIBudgetFormat!H44</f>
        <v>324</v>
      </c>
      <c r="F62" s="125">
        <f>WVWRIBudgetFormat!N47</f>
        <v>0</v>
      </c>
      <c r="G62" s="203">
        <f t="shared" si="5"/>
        <v>324</v>
      </c>
    </row>
    <row r="63" spans="3:10" x14ac:dyDescent="0.25">
      <c r="C63" s="137" t="str">
        <f t="shared" si="3"/>
        <v>Name of GRA (or TBD) - in state/out of state</v>
      </c>
      <c r="D63" s="90" t="str">
        <f t="shared" si="4"/>
        <v>Graduate Students</v>
      </c>
      <c r="E63" s="230">
        <f>WVWRIBudgetFormat!H45</f>
        <v>0</v>
      </c>
      <c r="F63" s="125">
        <f>WVWRIBudgetFormat!N48</f>
        <v>0</v>
      </c>
      <c r="G63" s="203">
        <f t="shared" si="5"/>
        <v>0</v>
      </c>
    </row>
    <row r="64" spans="3:10" x14ac:dyDescent="0.25">
      <c r="C64" s="137" t="str">
        <f t="shared" si="3"/>
        <v>Name of UG (or TBD)</v>
      </c>
      <c r="D64" s="90" t="str">
        <f t="shared" si="4"/>
        <v>Undergraduate Students</v>
      </c>
      <c r="E64" s="230">
        <f>WVWRIBudgetFormat!H47</f>
        <v>61.2</v>
      </c>
      <c r="F64" s="125">
        <f>WVWRIBudgetFormat!N47</f>
        <v>0</v>
      </c>
      <c r="G64" s="203">
        <f t="shared" si="5"/>
        <v>61.2</v>
      </c>
    </row>
    <row r="65" spans="3:7" ht="15.75" thickBot="1" x14ac:dyDescent="0.3">
      <c r="C65" s="138" t="str">
        <f t="shared" si="3"/>
        <v>Name of UG (or TBD)</v>
      </c>
      <c r="D65" s="123" t="str">
        <f t="shared" si="4"/>
        <v>Undergraduate Students</v>
      </c>
      <c r="E65" s="139">
        <f>WVWRIBudgetFormat!H48</f>
        <v>0</v>
      </c>
      <c r="F65" s="140">
        <f>WVWRIBudgetFormat!N48</f>
        <v>0</v>
      </c>
      <c r="G65" s="224">
        <f t="shared" si="5"/>
        <v>0</v>
      </c>
    </row>
    <row r="67" spans="3:7" x14ac:dyDescent="0.25">
      <c r="C67" s="131" t="s">
        <v>107</v>
      </c>
      <c r="D67" s="113"/>
      <c r="E67" s="113"/>
      <c r="F67" s="113"/>
      <c r="G67" s="132"/>
    </row>
    <row r="68" spans="3:7" x14ac:dyDescent="0.25">
      <c r="C68" s="133" t="s">
        <v>104</v>
      </c>
      <c r="D68" s="134" t="s">
        <v>105</v>
      </c>
      <c r="E68" s="134" t="s">
        <v>87</v>
      </c>
      <c r="F68" s="135" t="s">
        <v>88</v>
      </c>
      <c r="G68" s="136" t="s">
        <v>89</v>
      </c>
    </row>
    <row r="69" spans="3:7" x14ac:dyDescent="0.25">
      <c r="C69" s="137" t="str">
        <f>WVWRIBudgetFormat!C61</f>
        <v>Graduate Student Tuition - in state/out of state</v>
      </c>
      <c r="D69" s="195" t="s">
        <v>142</v>
      </c>
      <c r="E69" s="124">
        <f>WVWRIBudgetFormat!H61</f>
        <v>0</v>
      </c>
      <c r="F69" s="125">
        <f>WVWRIBudgetFormat!N61</f>
        <v>0</v>
      </c>
      <c r="G69" s="203">
        <f t="shared" ref="G69:G78" si="6">SUM(E69:F69)</f>
        <v>0</v>
      </c>
    </row>
    <row r="70" spans="3:7" x14ac:dyDescent="0.25">
      <c r="C70" s="137" t="str">
        <f>WVWRIBudgetFormat!C62</f>
        <v>Undergraduate Student Tuition</v>
      </c>
      <c r="D70" s="195" t="s">
        <v>141</v>
      </c>
      <c r="E70" s="124">
        <f>WVWRIBudgetFormat!H62</f>
        <v>0</v>
      </c>
      <c r="F70" s="125">
        <f>WVWRIBudgetFormat!N62</f>
        <v>0</v>
      </c>
      <c r="G70" s="203">
        <f t="shared" si="6"/>
        <v>0</v>
      </c>
    </row>
    <row r="71" spans="3:7" x14ac:dyDescent="0.25">
      <c r="C71" s="137"/>
      <c r="E71" s="124"/>
      <c r="F71" s="125"/>
      <c r="G71" s="203">
        <f t="shared" si="6"/>
        <v>0</v>
      </c>
    </row>
    <row r="72" spans="3:7" x14ac:dyDescent="0.25">
      <c r="C72" s="137"/>
      <c r="E72" s="124"/>
      <c r="F72" s="125"/>
      <c r="G72" s="203">
        <f t="shared" si="6"/>
        <v>0</v>
      </c>
    </row>
    <row r="73" spans="3:7" x14ac:dyDescent="0.25">
      <c r="C73" s="137"/>
      <c r="E73" s="124"/>
      <c r="F73" s="125"/>
      <c r="G73" s="203">
        <f t="shared" si="6"/>
        <v>0</v>
      </c>
    </row>
    <row r="74" spans="3:7" x14ac:dyDescent="0.25">
      <c r="C74" s="137"/>
      <c r="E74" s="124"/>
      <c r="F74" s="125"/>
      <c r="G74" s="203">
        <f t="shared" si="6"/>
        <v>0</v>
      </c>
    </row>
    <row r="75" spans="3:7" x14ac:dyDescent="0.25">
      <c r="C75" s="137"/>
      <c r="E75" s="124"/>
      <c r="F75" s="125"/>
      <c r="G75" s="203">
        <f t="shared" si="6"/>
        <v>0</v>
      </c>
    </row>
    <row r="76" spans="3:7" x14ac:dyDescent="0.25">
      <c r="C76" s="137"/>
      <c r="E76" s="124"/>
      <c r="F76" s="125"/>
      <c r="G76" s="203">
        <f t="shared" si="6"/>
        <v>0</v>
      </c>
    </row>
    <row r="77" spans="3:7" x14ac:dyDescent="0.25">
      <c r="C77" s="137"/>
      <c r="E77" s="124"/>
      <c r="F77" s="125"/>
      <c r="G77" s="203">
        <f t="shared" si="6"/>
        <v>0</v>
      </c>
    </row>
    <row r="78" spans="3:7" ht="15.75" thickBot="1" x14ac:dyDescent="0.3">
      <c r="C78" s="138"/>
      <c r="D78" s="123"/>
      <c r="E78" s="139"/>
      <c r="F78" s="140"/>
      <c r="G78" s="224">
        <f t="shared" si="6"/>
        <v>0</v>
      </c>
    </row>
  </sheetData>
  <dataValidations count="12">
    <dataValidation allowBlank="1" showErrorMessage="1" sqref="B18:B21" xr:uid="{A27BAC58-9B18-44AE-95E0-A1B02B29A223}"/>
    <dataValidation allowBlank="1" showInputMessage="1" showErrorMessage="1" prompt="Do not edit this cell.  It is automatically calculated from the previous two rows." sqref="E36:G36" xr:uid="{022387D6-6B5D-4283-A3A4-B1FB885DA3D0}"/>
    <dataValidation allowBlank="1" showInputMessage="1" showErrorMessage="1" prompt="Do not edit this cell.  It is automatically copied from the Other University Budget table to the right." sqref="E35:F35" xr:uid="{991C493E-46E5-4CB2-A51F-D3BD91E0C27E}"/>
    <dataValidation allowBlank="1" showInputMessage="1" showErrorMessage="1" prompt="Do not edit this cell.  It is automatically calculated from the Fringe Benefits section below." sqref="E16:F22" xr:uid="{2EC86E77-2177-4BE6-B524-BE3FA955918E}"/>
    <dataValidation allowBlank="1" showInputMessage="1" showErrorMessage="1" prompt="Do not edit this cell.  It is automatically calculated from the Salary and Wage section below." sqref="E8:F14" xr:uid="{1C8695E8-8565-4DE6-82B7-088B50C3729C}"/>
    <dataValidation allowBlank="1" showInputMessage="1" showErrorMessage="1" prompt="Do not edit this cell.  It is automatically calculated from the seven rows below." sqref="E15:F15 E7:F7" xr:uid="{F68DFEA1-4224-41B6-AC2C-F8B8F1A7F7AB}"/>
    <dataValidation allowBlank="1" showInputMessage="1" showErrorMessage="1" prompt="Do not edit this cell.  It is automatically calculated from the two rows below." sqref="E23:F23" xr:uid="{08B00068-E064-4636-9176-21523CE94AC7}"/>
    <dataValidation allowBlank="1" showInputMessage="1" showErrorMessage="1" prompt="Do not edit this cell.  It is automatically calculated from the Tuition section below." sqref="E24:F25" xr:uid="{E37C5E2F-6398-4959-823D-0C2958CE50F9}"/>
    <dataValidation allowBlank="1" showInputMessage="1" showErrorMessage="1" prompt="Do not edit this cell.  It is automatically calculated from the Federal and Non-Federal columns." sqref="G69:G78 G55:G65 G7:G35 G41:G51" xr:uid="{E3EE6272-3B98-4DD2-8BA0-D9F202990582}"/>
    <dataValidation allowBlank="1" showInputMessage="1" showErrorMessage="1" prompt="Costs should only be entered in the Non-Federal column for this item." sqref="E32:E33" xr:uid="{0A24FC5D-3CB8-4D37-AA9E-E4D33E9981C7}"/>
    <dataValidation allowBlank="1" showInputMessage="1" showErrorMessage="1" prompt="Do not edit this cell.  It is automatically calculated from the information entered in the preceeding rows." sqref="E31:F31" xr:uid="{25283DEE-C1AD-4258-9DB6-388F2F612631}"/>
    <dataValidation allowBlank="1" showInputMessage="1" showErrorMessage="1" prompt="Do not edit this cell.  It is automatically calculated from Total Direct Costs and Indirect Costs rows." sqref="E34:F34" xr:uid="{4836FD25-523B-4E6B-8CD0-D1096118C953}"/>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BFCA-0060-4B89-BF10-443BE75897F0}">
  <dimension ref="B1:P37"/>
  <sheetViews>
    <sheetView tabSelected="1" workbookViewId="0">
      <selection activeCell="L20" sqref="L20"/>
    </sheetView>
  </sheetViews>
  <sheetFormatPr defaultRowHeight="15" x14ac:dyDescent="0.25"/>
  <cols>
    <col min="2" max="2" width="47" customWidth="1"/>
    <col min="3" max="3" width="15.5703125" bestFit="1" customWidth="1"/>
    <col min="4" max="4" width="13.85546875" customWidth="1"/>
    <col min="5" max="5" width="13.85546875" style="23" customWidth="1"/>
    <col min="6" max="6" width="34.85546875" style="68" bestFit="1" customWidth="1"/>
  </cols>
  <sheetData>
    <row r="1" spans="2:16" s="23" customFormat="1" x14ac:dyDescent="0.25">
      <c r="F1" s="68"/>
    </row>
    <row r="2" spans="2:16" s="23" customFormat="1" x14ac:dyDescent="0.25">
      <c r="B2" s="197" t="s">
        <v>214</v>
      </c>
      <c r="F2" s="68"/>
    </row>
    <row r="3" spans="2:16" s="23" customFormat="1" x14ac:dyDescent="0.25">
      <c r="F3" s="68"/>
    </row>
    <row r="4" spans="2:16" s="23" customFormat="1" x14ac:dyDescent="0.25">
      <c r="B4" s="260" t="s">
        <v>124</v>
      </c>
      <c r="C4" s="260"/>
      <c r="D4" s="260"/>
      <c r="E4" s="260"/>
      <c r="F4" s="260"/>
    </row>
    <row r="5" spans="2:16" s="23" customFormat="1" x14ac:dyDescent="0.25">
      <c r="B5" s="260"/>
      <c r="C5" s="260"/>
      <c r="D5" s="260"/>
      <c r="E5" s="260"/>
      <c r="F5" s="260"/>
    </row>
    <row r="6" spans="2:16" s="23" customFormat="1" x14ac:dyDescent="0.25">
      <c r="B6" s="260"/>
      <c r="C6" s="260"/>
      <c r="D6" s="260"/>
      <c r="E6" s="260"/>
      <c r="F6" s="260"/>
    </row>
    <row r="7" spans="2:16" s="141" customFormat="1" x14ac:dyDescent="0.25">
      <c r="B7" s="145"/>
      <c r="C7" s="145"/>
      <c r="D7" s="145"/>
      <c r="E7" s="145"/>
      <c r="F7" s="146"/>
    </row>
    <row r="8" spans="2:16" s="23" customFormat="1" x14ac:dyDescent="0.25">
      <c r="B8" s="160" t="s">
        <v>125</v>
      </c>
      <c r="F8" s="68"/>
    </row>
    <row r="9" spans="2:16" s="23" customFormat="1" x14ac:dyDescent="0.25">
      <c r="B9" s="142" t="s">
        <v>126</v>
      </c>
      <c r="C9" s="143"/>
      <c r="D9" s="143"/>
      <c r="F9" s="148" t="s">
        <v>19</v>
      </c>
      <c r="G9" s="143"/>
      <c r="H9" s="143"/>
      <c r="I9" s="143"/>
      <c r="J9" s="143"/>
      <c r="K9" s="143"/>
      <c r="L9" s="143"/>
      <c r="M9" s="143"/>
      <c r="N9" s="143"/>
      <c r="O9" s="143"/>
      <c r="P9" s="143"/>
    </row>
    <row r="10" spans="2:16" s="23" customFormat="1" x14ac:dyDescent="0.25">
      <c r="B10" s="144" t="s">
        <v>171</v>
      </c>
      <c r="C10" s="143"/>
      <c r="D10" s="143"/>
      <c r="F10" s="149" t="s">
        <v>174</v>
      </c>
      <c r="G10" s="143"/>
      <c r="H10" s="143"/>
      <c r="I10" s="143"/>
      <c r="J10" s="143"/>
      <c r="K10" s="143"/>
      <c r="L10" s="143"/>
      <c r="M10" s="143"/>
      <c r="N10" s="143"/>
      <c r="O10" s="143"/>
      <c r="P10" s="143"/>
    </row>
    <row r="11" spans="2:16" s="23" customFormat="1" x14ac:dyDescent="0.25">
      <c r="B11" s="143" t="s">
        <v>127</v>
      </c>
      <c r="C11" s="143"/>
      <c r="D11" s="143"/>
      <c r="F11" s="150" t="s">
        <v>175</v>
      </c>
      <c r="G11" s="143"/>
      <c r="H11" s="143"/>
      <c r="I11" s="143"/>
      <c r="J11" s="143"/>
      <c r="K11" s="143"/>
      <c r="L11" s="143"/>
      <c r="M11" s="143"/>
      <c r="N11" s="143"/>
      <c r="O11" s="143"/>
      <c r="P11" s="143"/>
    </row>
    <row r="12" spans="2:16" s="23" customFormat="1" x14ac:dyDescent="0.25">
      <c r="B12" s="143" t="s">
        <v>170</v>
      </c>
      <c r="C12" s="143"/>
      <c r="D12" s="143"/>
      <c r="F12" s="149" t="s">
        <v>128</v>
      </c>
      <c r="G12" s="143"/>
      <c r="H12" s="143"/>
      <c r="I12" s="143"/>
      <c r="J12" s="143"/>
      <c r="K12" s="143"/>
      <c r="L12" s="143"/>
      <c r="M12" s="143"/>
      <c r="N12" s="143"/>
      <c r="O12" s="143"/>
      <c r="P12" s="143"/>
    </row>
    <row r="13" spans="2:16" s="23" customFormat="1" x14ac:dyDescent="0.25">
      <c r="B13" s="144" t="s">
        <v>172</v>
      </c>
      <c r="C13" s="143"/>
      <c r="D13" s="143"/>
      <c r="F13" s="151"/>
      <c r="G13" s="141"/>
      <c r="H13" s="141"/>
      <c r="I13" s="141"/>
      <c r="J13" s="141"/>
      <c r="K13" s="141"/>
      <c r="L13" s="141"/>
      <c r="M13" s="141"/>
      <c r="N13" s="141"/>
      <c r="O13" s="141"/>
      <c r="P13" s="141"/>
    </row>
    <row r="14" spans="2:16" s="23" customFormat="1" x14ac:dyDescent="0.25">
      <c r="B14" s="143" t="s">
        <v>173</v>
      </c>
      <c r="C14" s="143"/>
      <c r="D14" s="143"/>
      <c r="F14" s="148" t="s">
        <v>116</v>
      </c>
      <c r="G14" s="143"/>
      <c r="H14" s="143"/>
      <c r="I14" s="143"/>
      <c r="J14" s="143"/>
      <c r="K14" s="141"/>
      <c r="L14" s="141"/>
      <c r="M14" s="141"/>
      <c r="N14" s="141"/>
      <c r="O14" s="141"/>
      <c r="P14" s="141"/>
    </row>
    <row r="15" spans="2:16" s="23" customFormat="1" x14ac:dyDescent="0.25">
      <c r="B15" s="143"/>
      <c r="C15" s="143"/>
      <c r="D15" s="143"/>
      <c r="F15" s="150" t="s">
        <v>129</v>
      </c>
      <c r="G15" s="143"/>
      <c r="H15" s="143"/>
      <c r="I15" s="143"/>
      <c r="J15" s="143"/>
      <c r="K15" s="141"/>
      <c r="L15" s="141"/>
      <c r="M15" s="141"/>
      <c r="N15" s="141"/>
      <c r="O15" s="141"/>
      <c r="P15" s="141"/>
    </row>
    <row r="16" spans="2:16" s="23" customFormat="1" x14ac:dyDescent="0.25">
      <c r="F16" s="147"/>
      <c r="G16" s="141"/>
      <c r="H16" s="141"/>
      <c r="I16" s="141"/>
      <c r="J16" s="141"/>
      <c r="K16" s="141"/>
      <c r="L16" s="141"/>
      <c r="M16" s="141"/>
      <c r="N16" s="141"/>
      <c r="O16" s="141"/>
      <c r="P16" s="141"/>
    </row>
    <row r="18" spans="2:6" ht="30" x14ac:dyDescent="0.25">
      <c r="B18" s="3"/>
      <c r="C18" s="192" t="s">
        <v>117</v>
      </c>
      <c r="D18" s="192" t="s">
        <v>118</v>
      </c>
      <c r="E18" s="192" t="s">
        <v>121</v>
      </c>
      <c r="F18" s="12" t="s">
        <v>119</v>
      </c>
    </row>
    <row r="19" spans="2:6" x14ac:dyDescent="0.25">
      <c r="B19" s="3" t="s">
        <v>122</v>
      </c>
      <c r="C19" s="6">
        <f>WVWRIBudgetFormat!H11</f>
        <v>2500</v>
      </c>
      <c r="D19" s="6">
        <f>WVWRIBudgetFormat!N11</f>
        <v>7500</v>
      </c>
      <c r="E19" s="6">
        <f t="shared" ref="E19:E25" si="0">C19+D19</f>
        <v>10000</v>
      </c>
      <c r="F19" s="186"/>
    </row>
    <row r="20" spans="2:6" x14ac:dyDescent="0.25">
      <c r="B20" s="3" t="s">
        <v>108</v>
      </c>
      <c r="C20" s="6">
        <f>WVWRIBudgetFormat!H21</f>
        <v>10000</v>
      </c>
      <c r="D20" s="6">
        <f>WVWRIBudgetFormat!N21</f>
        <v>0</v>
      </c>
      <c r="E20" s="6">
        <f t="shared" si="0"/>
        <v>10000</v>
      </c>
      <c r="F20" s="186"/>
    </row>
    <row r="21" spans="2:6" x14ac:dyDescent="0.25">
      <c r="B21" s="3" t="s">
        <v>109</v>
      </c>
      <c r="C21" s="6">
        <f>WVWRIBudgetFormat!H24</f>
        <v>3600</v>
      </c>
      <c r="D21" s="6">
        <f>WVWRIBudgetFormat!N24</f>
        <v>0</v>
      </c>
      <c r="E21" s="6">
        <f t="shared" si="0"/>
        <v>3600</v>
      </c>
      <c r="F21" s="186"/>
    </row>
    <row r="22" spans="2:6" x14ac:dyDescent="0.25">
      <c r="B22" s="3" t="s">
        <v>110</v>
      </c>
      <c r="C22" s="6">
        <f>WVWRIBudgetFormat!H13</f>
        <v>5000</v>
      </c>
      <c r="D22" s="6">
        <f>WVWRIBudgetFormat!N13</f>
        <v>0</v>
      </c>
      <c r="E22" s="6">
        <f t="shared" si="0"/>
        <v>5000</v>
      </c>
      <c r="F22" s="186"/>
    </row>
    <row r="23" spans="2:6" x14ac:dyDescent="0.25">
      <c r="B23" s="3" t="s">
        <v>123</v>
      </c>
      <c r="C23" s="6">
        <f>WVWRIBudgetFormat!H33</f>
        <v>575</v>
      </c>
      <c r="D23" s="6">
        <f>WVWRIBudgetFormat!N33</f>
        <v>1725</v>
      </c>
      <c r="E23" s="6">
        <f t="shared" si="0"/>
        <v>2300</v>
      </c>
      <c r="F23" s="186"/>
    </row>
    <row r="24" spans="2:6" x14ac:dyDescent="0.25">
      <c r="B24" s="3" t="s">
        <v>111</v>
      </c>
      <c r="C24" s="6">
        <f>WVWRIBudgetFormat!H43</f>
        <v>324</v>
      </c>
      <c r="D24" s="6">
        <f>WVWRIBudgetFormat!N43</f>
        <v>0</v>
      </c>
      <c r="E24" s="6">
        <f t="shared" si="0"/>
        <v>324</v>
      </c>
      <c r="F24" s="186"/>
    </row>
    <row r="25" spans="2:6" x14ac:dyDescent="0.25">
      <c r="B25" s="3" t="s">
        <v>112</v>
      </c>
      <c r="C25" s="6">
        <f>WVWRIBudgetFormat!H46</f>
        <v>61.2</v>
      </c>
      <c r="D25" s="6">
        <f>WVWRIBudgetFormat!N43</f>
        <v>0</v>
      </c>
      <c r="E25" s="6">
        <f t="shared" si="0"/>
        <v>61.2</v>
      </c>
      <c r="F25" s="186"/>
    </row>
    <row r="26" spans="2:6" x14ac:dyDescent="0.25">
      <c r="B26" s="3" t="s">
        <v>113</v>
      </c>
      <c r="C26" s="6">
        <f>WVWRIBudgetFormat!H35</f>
        <v>1350</v>
      </c>
      <c r="D26" s="6">
        <f>WVWRIBudgetFormat!N35</f>
        <v>0</v>
      </c>
      <c r="E26" s="6">
        <f t="shared" ref="E26:E33" si="1">C26+D26</f>
        <v>1350</v>
      </c>
      <c r="F26" s="186"/>
    </row>
    <row r="27" spans="2:6" x14ac:dyDescent="0.25">
      <c r="B27" s="3" t="s">
        <v>114</v>
      </c>
      <c r="C27" s="6">
        <f>WVWRIBudgetFormat!H61</f>
        <v>0</v>
      </c>
      <c r="D27" s="6">
        <f>WVWRIBudgetFormat!N61</f>
        <v>0</v>
      </c>
      <c r="E27" s="6">
        <f t="shared" si="1"/>
        <v>0</v>
      </c>
      <c r="F27" s="186" t="s">
        <v>120</v>
      </c>
    </row>
    <row r="28" spans="2:6" x14ac:dyDescent="0.25">
      <c r="B28" s="3" t="s">
        <v>115</v>
      </c>
      <c r="C28" s="6">
        <f>WVWRIBudgetFormat!H62</f>
        <v>0</v>
      </c>
      <c r="D28" s="6">
        <f>WVWRIBudgetFormat!N62</f>
        <v>0</v>
      </c>
      <c r="E28" s="6">
        <f t="shared" si="1"/>
        <v>0</v>
      </c>
      <c r="F28" s="186" t="s">
        <v>120</v>
      </c>
    </row>
    <row r="29" spans="2:6" x14ac:dyDescent="0.25">
      <c r="B29" s="3" t="s">
        <v>96</v>
      </c>
      <c r="C29" s="6">
        <f>WVWRIBudgetFormat!H54</f>
        <v>0</v>
      </c>
      <c r="D29" s="6">
        <f>WVWRIBudgetFormat!N54</f>
        <v>0</v>
      </c>
      <c r="E29" s="6">
        <f t="shared" si="1"/>
        <v>0</v>
      </c>
      <c r="F29" s="186"/>
    </row>
    <row r="30" spans="2:6" x14ac:dyDescent="0.25">
      <c r="B30" s="3" t="s">
        <v>97</v>
      </c>
      <c r="C30" s="6">
        <f>WVWRIBudgetFormat!H57</f>
        <v>0</v>
      </c>
      <c r="D30" s="6">
        <f>WVWRIBudgetFormat!N57</f>
        <v>0</v>
      </c>
      <c r="E30" s="6">
        <f t="shared" si="1"/>
        <v>0</v>
      </c>
      <c r="F30" s="186"/>
    </row>
    <row r="31" spans="2:6" x14ac:dyDescent="0.25">
      <c r="B31" s="3" t="s">
        <v>98</v>
      </c>
      <c r="C31" s="6">
        <f>WVWRIBudgetFormat!H66</f>
        <v>0</v>
      </c>
      <c r="D31" s="6">
        <f>WVWRIBudgetFormat!N66</f>
        <v>0</v>
      </c>
      <c r="E31" s="6">
        <f t="shared" si="1"/>
        <v>0</v>
      </c>
      <c r="F31" s="186"/>
    </row>
    <row r="32" spans="2:6" x14ac:dyDescent="0.25">
      <c r="B32" s="3" t="s">
        <v>19</v>
      </c>
      <c r="C32" s="6">
        <f>WVWRIBudgetFormat!H63</f>
        <v>0</v>
      </c>
      <c r="D32" s="6">
        <f>WVWRIBudgetFormat!N63</f>
        <v>0</v>
      </c>
      <c r="E32" s="6">
        <f t="shared" si="1"/>
        <v>0</v>
      </c>
      <c r="F32" s="186" t="s">
        <v>169</v>
      </c>
    </row>
    <row r="33" spans="2:6" x14ac:dyDescent="0.25">
      <c r="B33" s="3" t="s">
        <v>99</v>
      </c>
      <c r="C33" s="6">
        <f>WVWRIBudgetFormat!H69</f>
        <v>2120</v>
      </c>
      <c r="D33" s="6">
        <f>WVWRIBudgetFormat!N69</f>
        <v>0</v>
      </c>
      <c r="E33" s="6">
        <f t="shared" si="1"/>
        <v>2120</v>
      </c>
      <c r="F33" s="186"/>
    </row>
    <row r="34" spans="2:6" s="152" customFormat="1" x14ac:dyDescent="0.25">
      <c r="B34" s="3" t="s">
        <v>139</v>
      </c>
      <c r="C34" s="6"/>
      <c r="D34" s="6">
        <f>WVWRIBudgetFormat!P74</f>
        <v>13275.704000000002</v>
      </c>
      <c r="E34" s="6"/>
      <c r="F34" s="186"/>
    </row>
    <row r="35" spans="2:6" x14ac:dyDescent="0.25">
      <c r="B35" s="3" t="s">
        <v>140</v>
      </c>
      <c r="C35" s="3"/>
      <c r="D35" s="6">
        <f>WVWRIBudgetFormat!P75</f>
        <v>4797</v>
      </c>
      <c r="E35" s="6">
        <f>D34+D35</f>
        <v>18072.704000000002</v>
      </c>
      <c r="F35" s="186"/>
    </row>
    <row r="36" spans="2:6" x14ac:dyDescent="0.25">
      <c r="B36" s="193" t="s">
        <v>121</v>
      </c>
      <c r="C36" s="194">
        <f>SUM(C19:C33)</f>
        <v>25530.2</v>
      </c>
      <c r="D36" s="194">
        <f>SUM(D19:D35)</f>
        <v>27297.704000000002</v>
      </c>
      <c r="E36" s="194">
        <f>SUM(E19:E35)</f>
        <v>52827.903999999995</v>
      </c>
      <c r="F36" s="186"/>
    </row>
    <row r="37" spans="2:6" x14ac:dyDescent="0.25">
      <c r="D37" s="48"/>
    </row>
  </sheetData>
  <mergeCells count="1">
    <mergeCell ref="B4:F6"/>
  </mergeCells>
  <hyperlinks>
    <hyperlink ref="B2" r:id="rId1" xr:uid="{E2FF769A-1653-49FD-98EB-81799815415A}"/>
  </hyperlinks>
  <pageMargins left="0.7" right="0.7" top="0.75" bottom="0.75" header="0.3" footer="0.3"/>
  <pageSetup orientation="portrait" horizontalDpi="4294967293" verticalDpi="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12C5-091E-4C6A-81EF-22BE1EB53C87}">
  <dimension ref="D11:H16"/>
  <sheetViews>
    <sheetView workbookViewId="0">
      <selection activeCell="I23" sqref="I23"/>
    </sheetView>
  </sheetViews>
  <sheetFormatPr defaultRowHeight="15" x14ac:dyDescent="0.25"/>
  <cols>
    <col min="4" max="4" width="23" bestFit="1" customWidth="1"/>
    <col min="5" max="5" width="11.5703125" bestFit="1" customWidth="1"/>
    <col min="6" max="6" width="13.7109375" customWidth="1"/>
    <col min="7" max="7" width="12.5703125" bestFit="1" customWidth="1"/>
  </cols>
  <sheetData>
    <row r="11" spans="4:8" x14ac:dyDescent="0.25">
      <c r="E11" s="187" t="s">
        <v>87</v>
      </c>
      <c r="F11" s="187" t="s">
        <v>147</v>
      </c>
      <c r="G11" s="187" t="s">
        <v>121</v>
      </c>
    </row>
    <row r="12" spans="4:8" x14ac:dyDescent="0.25">
      <c r="D12" s="160" t="s">
        <v>144</v>
      </c>
      <c r="E12" s="6">
        <f>WVWRIBudgetFormat!H73</f>
        <v>25530.2</v>
      </c>
      <c r="F12" s="6">
        <f>WVWRIBudgetFormat!S69</f>
        <v>27297.704000000002</v>
      </c>
      <c r="G12" s="6">
        <f>WVWRIBudgetFormat!P76</f>
        <v>52827.903999999995</v>
      </c>
    </row>
    <row r="13" spans="4:8" x14ac:dyDescent="0.25">
      <c r="D13" s="160" t="s">
        <v>145</v>
      </c>
      <c r="E13" s="6">
        <f>USGSBudgetFormat!E34</f>
        <v>25530.2</v>
      </c>
      <c r="F13" s="6">
        <f>USGSBudgetFormat!F34</f>
        <v>27297.704000000002</v>
      </c>
      <c r="G13" s="6">
        <f>USGSBudgetFormat!G34</f>
        <v>52827.904000000002</v>
      </c>
    </row>
    <row r="14" spans="4:8" x14ac:dyDescent="0.25">
      <c r="D14" s="160" t="s">
        <v>146</v>
      </c>
      <c r="E14" s="6">
        <f>BudgetJustification!C36</f>
        <v>25530.2</v>
      </c>
      <c r="F14" s="6">
        <f>BudgetJustification!D36</f>
        <v>27297.704000000002</v>
      </c>
      <c r="G14" s="6">
        <f>BudgetJustification!E36</f>
        <v>52827.903999999995</v>
      </c>
    </row>
    <row r="16" spans="4:8" x14ac:dyDescent="0.25">
      <c r="D16" s="261" t="s">
        <v>148</v>
      </c>
      <c r="E16" s="261"/>
      <c r="F16" s="261"/>
      <c r="G16" s="261"/>
      <c r="H16" s="2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WVWRIBudgetFormat</vt:lpstr>
      <vt:lpstr>USGSBudgetFormat</vt:lpstr>
      <vt:lpstr>BudgetJustification</vt:lpstr>
      <vt:lpstr>FinalCheck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O'Neal</dc:creator>
  <cp:lastModifiedBy>Melissa O'Neal </cp:lastModifiedBy>
  <dcterms:created xsi:type="dcterms:W3CDTF">2021-09-14T15:10:16Z</dcterms:created>
  <dcterms:modified xsi:type="dcterms:W3CDTF">2023-02-03T20:13:35Z</dcterms:modified>
</cp:coreProperties>
</file>